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H47" i="2"/>
  <c r="AG47"/>
  <c r="AF47"/>
  <c r="AE47"/>
  <c r="AD47"/>
  <c r="AC47"/>
  <c r="AB47"/>
  <c r="AA47"/>
  <c r="Z47"/>
  <c r="Y47"/>
  <c r="X47"/>
  <c r="W47"/>
  <c r="V47"/>
  <c r="U47"/>
  <c r="T47"/>
  <c r="S47"/>
  <c r="R47"/>
  <c r="L47"/>
  <c r="K47"/>
  <c r="J47"/>
  <c r="H47"/>
  <c r="F47"/>
  <c r="AI46"/>
  <c r="G46"/>
  <c r="N46" s="1"/>
  <c r="AJ46" s="1"/>
  <c r="AI45"/>
  <c r="G45"/>
  <c r="O45" s="1"/>
  <c r="AI44"/>
  <c r="G44"/>
  <c r="O44" s="1"/>
  <c r="AI43"/>
  <c r="G43"/>
  <c r="O43" s="1"/>
  <c r="AI42"/>
  <c r="G42"/>
  <c r="O42" s="1"/>
  <c r="AI41"/>
  <c r="G41"/>
  <c r="O41" s="1"/>
  <c r="AI40"/>
  <c r="G40"/>
  <c r="O40" s="1"/>
  <c r="AI39"/>
  <c r="G39"/>
  <c r="O39" s="1"/>
  <c r="AI38"/>
  <c r="G38"/>
  <c r="O38" s="1"/>
  <c r="AI37"/>
  <c r="G37"/>
  <c r="O37" s="1"/>
  <c r="AI36"/>
  <c r="G36"/>
  <c r="O36" s="1"/>
  <c r="AI35"/>
  <c r="G35"/>
  <c r="O35" s="1"/>
  <c r="AI34"/>
  <c r="G34"/>
  <c r="O34" s="1"/>
  <c r="AI33"/>
  <c r="G33"/>
  <c r="O33" s="1"/>
  <c r="AI32"/>
  <c r="G32"/>
  <c r="O32" s="1"/>
  <c r="AI31"/>
  <c r="G31"/>
  <c r="N31" s="1"/>
  <c r="AI30"/>
  <c r="G30"/>
  <c r="N30" s="1"/>
  <c r="AI29"/>
  <c r="G29"/>
  <c r="N29" s="1"/>
  <c r="AI28"/>
  <c r="G28"/>
  <c r="N28" s="1"/>
  <c r="AI27"/>
  <c r="G27"/>
  <c r="N27" s="1"/>
  <c r="AI26"/>
  <c r="G26"/>
  <c r="N26" s="1"/>
  <c r="AI25"/>
  <c r="G25"/>
  <c r="O25" s="1"/>
  <c r="AI24"/>
  <c r="G24"/>
  <c r="N24" s="1"/>
  <c r="AI23"/>
  <c r="G23"/>
  <c r="N23" s="1"/>
  <c r="AI22"/>
  <c r="G22"/>
  <c r="N22" s="1"/>
  <c r="AI21"/>
  <c r="AI47" s="1"/>
  <c r="G21"/>
  <c r="G47" s="1"/>
  <c r="L31" i="1"/>
  <c r="I31"/>
  <c r="M30"/>
  <c r="J30"/>
  <c r="N30" s="1"/>
  <c r="N29"/>
  <c r="J29"/>
  <c r="J28"/>
  <c r="J27"/>
  <c r="N27" s="1"/>
  <c r="J26"/>
  <c r="M25"/>
  <c r="M31" s="1"/>
  <c r="J25"/>
  <c r="N25" s="1"/>
  <c r="J24"/>
  <c r="J23"/>
  <c r="J22"/>
  <c r="N22" s="1"/>
  <c r="J21"/>
  <c r="J20"/>
  <c r="J19"/>
  <c r="J18"/>
  <c r="J17"/>
  <c r="J16"/>
  <c r="J15"/>
  <c r="J14"/>
  <c r="O29" l="1"/>
  <c r="O22"/>
  <c r="O22" i="2"/>
  <c r="O24"/>
  <c r="O27"/>
  <c r="O29"/>
  <c r="P29" s="1"/>
  <c r="O31"/>
  <c r="M22"/>
  <c r="P22" s="1"/>
  <c r="M24"/>
  <c r="M27"/>
  <c r="P27" s="1"/>
  <c r="M29"/>
  <c r="M31"/>
  <c r="P31" s="1"/>
  <c r="M25"/>
  <c r="M21"/>
  <c r="O21"/>
  <c r="M23"/>
  <c r="O23"/>
  <c r="P24"/>
  <c r="I25"/>
  <c r="N25"/>
  <c r="M26"/>
  <c r="O26"/>
  <c r="M28"/>
  <c r="O28"/>
  <c r="M30"/>
  <c r="O30"/>
  <c r="I32"/>
  <c r="N32"/>
  <c r="I33"/>
  <c r="N33"/>
  <c r="I34"/>
  <c r="N34"/>
  <c r="I35"/>
  <c r="N35"/>
  <c r="I36"/>
  <c r="N36"/>
  <c r="I37"/>
  <c r="N37"/>
  <c r="I38"/>
  <c r="N38"/>
  <c r="I39"/>
  <c r="N39"/>
  <c r="I40"/>
  <c r="N40"/>
  <c r="I41"/>
  <c r="N41"/>
  <c r="I42"/>
  <c r="N42"/>
  <c r="I43"/>
  <c r="N43"/>
  <c r="I44"/>
  <c r="N44"/>
  <c r="I45"/>
  <c r="N45"/>
  <c r="N21"/>
  <c r="M32"/>
  <c r="M33"/>
  <c r="M34"/>
  <c r="M35"/>
  <c r="M36"/>
  <c r="M37"/>
  <c r="M38"/>
  <c r="M39"/>
  <c r="M40"/>
  <c r="M41"/>
  <c r="M42"/>
  <c r="M43"/>
  <c r="M44"/>
  <c r="M45"/>
  <c r="K14" i="1"/>
  <c r="N14" s="1"/>
  <c r="K15"/>
  <c r="N15" s="1"/>
  <c r="O15" s="1"/>
  <c r="K16"/>
  <c r="N16" s="1"/>
  <c r="O16" s="1"/>
  <c r="K17"/>
  <c r="N17" s="1"/>
  <c r="K18"/>
  <c r="K19"/>
  <c r="N19" s="1"/>
  <c r="O19" s="1"/>
  <c r="K20"/>
  <c r="N20" s="1"/>
  <c r="O20" s="1"/>
  <c r="N21"/>
  <c r="O21" s="1"/>
  <c r="K23"/>
  <c r="K24"/>
  <c r="N24" s="1"/>
  <c r="O25"/>
  <c r="N26"/>
  <c r="O26" s="1"/>
  <c r="O27"/>
  <c r="N28"/>
  <c r="O28" s="1"/>
  <c r="O30"/>
  <c r="J31"/>
  <c r="N18" l="1"/>
  <c r="O18" s="1"/>
  <c r="O17"/>
  <c r="O14"/>
  <c r="Q24" i="2"/>
  <c r="Q29"/>
  <c r="AJ29" s="1"/>
  <c r="Q31"/>
  <c r="AJ31" s="1"/>
  <c r="Q27"/>
  <c r="AJ27" s="1"/>
  <c r="AJ24"/>
  <c r="P30"/>
  <c r="Q30" s="1"/>
  <c r="Q26"/>
  <c r="P26"/>
  <c r="I47"/>
  <c r="P25"/>
  <c r="M47"/>
  <c r="P21"/>
  <c r="AJ21"/>
  <c r="Q21"/>
  <c r="P28"/>
  <c r="P23"/>
  <c r="Q25"/>
  <c r="AJ25" s="1"/>
  <c r="N47"/>
  <c r="P45"/>
  <c r="Q45" s="1"/>
  <c r="AJ45" s="1"/>
  <c r="P44"/>
  <c r="P43"/>
  <c r="Q43" s="1"/>
  <c r="AJ43" s="1"/>
  <c r="P42"/>
  <c r="Q42" s="1"/>
  <c r="P41"/>
  <c r="Q41" s="1"/>
  <c r="AJ41" s="1"/>
  <c r="P40"/>
  <c r="Q40" s="1"/>
  <c r="P39"/>
  <c r="Q39" s="1"/>
  <c r="AJ39" s="1"/>
  <c r="P38"/>
  <c r="P37"/>
  <c r="Q37" s="1"/>
  <c r="AJ37" s="1"/>
  <c r="P36"/>
  <c r="Q36" s="1"/>
  <c r="P35"/>
  <c r="Q35" s="1"/>
  <c r="AJ35" s="1"/>
  <c r="P34"/>
  <c r="Q34" s="1"/>
  <c r="P33"/>
  <c r="Q33" s="1"/>
  <c r="AJ33" s="1"/>
  <c r="P32"/>
  <c r="O47"/>
  <c r="Q22"/>
  <c r="AJ22" s="1"/>
  <c r="N23" i="1"/>
  <c r="O24"/>
  <c r="K31"/>
  <c r="N31" l="1"/>
  <c r="O32" s="1"/>
  <c r="Q23" i="2"/>
  <c r="AJ23" s="1"/>
  <c r="Q28"/>
  <c r="AJ28" s="1"/>
  <c r="AJ26"/>
  <c r="AJ30"/>
  <c r="AJ34"/>
  <c r="AJ36"/>
  <c r="AJ40"/>
  <c r="AJ42"/>
  <c r="Q32"/>
  <c r="AJ32" s="1"/>
  <c r="Q38"/>
  <c r="AJ38" s="1"/>
  <c r="Q44"/>
  <c r="AJ44" s="1"/>
  <c r="P47"/>
  <c r="O23" i="1"/>
  <c r="O31" s="1"/>
  <c r="Q47" i="2" l="1"/>
  <c r="AJ49" s="1"/>
  <c r="AJ47"/>
  <c r="AJ51" s="1"/>
</calcChain>
</file>

<file path=xl/sharedStrings.xml><?xml version="1.0" encoding="utf-8"?>
<sst xmlns="http://schemas.openxmlformats.org/spreadsheetml/2006/main" count="149" uniqueCount="104">
  <si>
    <t>Директор КГУ Киевской СШ Исина Д.К</t>
  </si>
  <si>
    <t>"Согласовано "</t>
  </si>
  <si>
    <t>Руководитель РОО __________</t>
  </si>
  <si>
    <t>Штатное расписание административно- технического персонала</t>
  </si>
  <si>
    <t xml:space="preserve">     Киевской СШ на 1 сентября  2019 года</t>
  </si>
  <si>
    <t>№ п/п</t>
  </si>
  <si>
    <t>Должность</t>
  </si>
  <si>
    <t>образование</t>
  </si>
  <si>
    <t>стаж</t>
  </si>
  <si>
    <t xml:space="preserve">ЗВЕНО </t>
  </si>
  <si>
    <t>Коэфиц.</t>
  </si>
  <si>
    <t>БДО</t>
  </si>
  <si>
    <t>кол-во</t>
  </si>
  <si>
    <t>оклад</t>
  </si>
  <si>
    <t>надбавка</t>
  </si>
  <si>
    <t>каб</t>
  </si>
  <si>
    <t>прочие</t>
  </si>
  <si>
    <t>Оклад</t>
  </si>
  <si>
    <t>штат,</t>
  </si>
  <si>
    <t>25%с/х</t>
  </si>
  <si>
    <t>РБ</t>
  </si>
  <si>
    <t>с надб,</t>
  </si>
  <si>
    <t>16</t>
  </si>
  <si>
    <t>директор</t>
  </si>
  <si>
    <t>высшее</t>
  </si>
  <si>
    <t>А1-3,10</t>
  </si>
  <si>
    <t>Завуч</t>
  </si>
  <si>
    <t>А1-4</t>
  </si>
  <si>
    <t>зам по восп работе</t>
  </si>
  <si>
    <t>психолог</t>
  </si>
  <si>
    <t>В3-1</t>
  </si>
  <si>
    <t>соц педагог</t>
  </si>
  <si>
    <t>В3-3</t>
  </si>
  <si>
    <t>библиотекарь</t>
  </si>
  <si>
    <t>С2</t>
  </si>
  <si>
    <t>НВП</t>
  </si>
  <si>
    <t>В2-2</t>
  </si>
  <si>
    <t>делопроиз</t>
  </si>
  <si>
    <t>ср.спец</t>
  </si>
  <si>
    <t>Д</t>
  </si>
  <si>
    <t>завхоз</t>
  </si>
  <si>
    <t>среднее</t>
  </si>
  <si>
    <t>С3</t>
  </si>
  <si>
    <t>вожатая</t>
  </si>
  <si>
    <t>В3-4</t>
  </si>
  <si>
    <t xml:space="preserve">лаборант </t>
  </si>
  <si>
    <t>В4-4</t>
  </si>
  <si>
    <t>Сторож</t>
  </si>
  <si>
    <t>1раз</t>
  </si>
  <si>
    <t>Рабочий</t>
  </si>
  <si>
    <t>2раз</t>
  </si>
  <si>
    <t>Техничка</t>
  </si>
  <si>
    <t>Гардеробщик</t>
  </si>
  <si>
    <t>Вахтер</t>
  </si>
  <si>
    <t>кочегар</t>
  </si>
  <si>
    <t>3раз</t>
  </si>
  <si>
    <t>Итого</t>
  </si>
  <si>
    <t>Директор школы</t>
  </si>
  <si>
    <t>Гл бухгалтер</t>
  </si>
  <si>
    <t>Гл экономист</t>
  </si>
  <si>
    <t>Отдел кадров</t>
  </si>
  <si>
    <t>Месячный фонд заработной платы:2076,4 тенге (Два миллиона семьдесят шесть тысяча  тысяча четыристо  тенге)</t>
  </si>
  <si>
    <t>ТАРИФИКАЦИОННЫЙ СПИСОК НА 1 сентября  2019 года</t>
  </si>
  <si>
    <t>Киевская СШ</t>
  </si>
  <si>
    <t>№п/п</t>
  </si>
  <si>
    <t>Стаж</t>
  </si>
  <si>
    <t>Ступень</t>
  </si>
  <si>
    <t>Коэфициент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</si>
  <si>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</si>
  <si>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</si>
  <si>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</si>
  <si>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</si>
  <si>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</si>
  <si>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Доплаты</t>
  </si>
  <si>
    <t>за веден.уч.кабинет</t>
  </si>
  <si>
    <t>за вредность 40%</t>
  </si>
  <si>
    <t>за квалификацию педагогического мастерства</t>
  </si>
  <si>
    <t>3-х уровневые курсы</t>
  </si>
  <si>
    <t>за обновленное содержание образования</t>
  </si>
  <si>
    <t>языковые курсы</t>
  </si>
  <si>
    <t>Итого по ЦТ (республиканский бюджет)</t>
  </si>
  <si>
    <t>итого педагог. зарплата</t>
  </si>
  <si>
    <t>Предшкольные классы</t>
  </si>
  <si>
    <t>1-4</t>
  </si>
  <si>
    <t>5-9</t>
  </si>
  <si>
    <t>10-11</t>
  </si>
  <si>
    <t>сумма</t>
  </si>
  <si>
    <t>Классное руководство</t>
  </si>
  <si>
    <t>педагог-мастер 50 %</t>
  </si>
  <si>
    <t>педагог-исследователь 40 %</t>
  </si>
  <si>
    <t>педагог-эксперт 35 %</t>
  </si>
  <si>
    <t>педагог-модератор 30 %</t>
  </si>
  <si>
    <t>30%</t>
  </si>
  <si>
    <t>70%</t>
  </si>
  <si>
    <t>100%</t>
  </si>
  <si>
    <t>преподавание физики, химии, биологии, информатики на английском языке</t>
  </si>
  <si>
    <t>за замещение на период обучения основного сотрудника</t>
  </si>
  <si>
    <t>5-11</t>
  </si>
  <si>
    <t>В2-1</t>
  </si>
  <si>
    <t>В4-2</t>
  </si>
  <si>
    <t>В2-3</t>
  </si>
  <si>
    <t>В2-4</t>
  </si>
  <si>
    <t>до 1</t>
  </si>
  <si>
    <t>Руководитель отдела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</si>
</sst>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т.&quot;_-;\-* #,##0.00&quot;т.&quot;_-;_-* &quot;-&quot;??&quot;т.&quot;_-;_-@_-"/>
  </numFmts>
  <fonts count="14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1" applyFont="1" applyFill="1"/>
    <xf numFmtId="0" fontId="2" fillId="0" borderId="0" xfId="1" applyFont="1" applyFill="1" applyBorder="1"/>
    <xf numFmtId="0" fontId="1" fillId="0" borderId="0" xfId="1"/>
    <xf numFmtId="0" fontId="1" fillId="2" borderId="0" xfId="1" applyFill="1"/>
    <xf numFmtId="0" fontId="3" fillId="3" borderId="0" xfId="1" applyFont="1" applyFill="1"/>
    <xf numFmtId="0" fontId="3" fillId="0" borderId="0" xfId="1" applyFont="1"/>
    <xf numFmtId="0" fontId="4" fillId="0" borderId="0" xfId="1" applyFont="1"/>
    <xf numFmtId="0" fontId="4" fillId="0" borderId="0" xfId="1" applyFont="1" applyFill="1"/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2" fillId="0" borderId="4" xfId="1" applyFont="1" applyFill="1" applyBorder="1"/>
    <xf numFmtId="0" fontId="2" fillId="0" borderId="5" xfId="1" applyFont="1" applyFill="1" applyBorder="1" applyAlignment="1">
      <alignment horizontal="center"/>
    </xf>
    <xf numFmtId="9" fontId="2" fillId="0" borderId="4" xfId="1" applyNumberFormat="1" applyFont="1" applyFill="1" applyBorder="1"/>
    <xf numFmtId="0" fontId="2" fillId="0" borderId="6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1" fillId="0" borderId="2" xfId="1" applyFont="1" applyFill="1" applyBorder="1"/>
    <xf numFmtId="0" fontId="2" fillId="0" borderId="2" xfId="1" applyFont="1" applyFill="1" applyBorder="1"/>
    <xf numFmtId="9" fontId="1" fillId="0" borderId="2" xfId="1" applyNumberFormat="1" applyFont="1" applyFill="1" applyBorder="1"/>
    <xf numFmtId="0" fontId="2" fillId="0" borderId="4" xfId="1" applyFont="1" applyFill="1" applyBorder="1" applyAlignment="1">
      <alignment horizontal="center"/>
    </xf>
    <xf numFmtId="49" fontId="2" fillId="0" borderId="4" xfId="1" applyNumberFormat="1" applyFont="1" applyFill="1" applyBorder="1" applyAlignment="1">
      <alignment horizontal="center"/>
    </xf>
    <xf numFmtId="0" fontId="1" fillId="0" borderId="4" xfId="1" applyFont="1" applyFill="1" applyBorder="1"/>
    <xf numFmtId="0" fontId="5" fillId="2" borderId="4" xfId="0" applyNumberFormat="1" applyFont="1" applyFill="1" applyBorder="1"/>
    <xf numFmtId="2" fontId="1" fillId="0" borderId="4" xfId="1" applyNumberFormat="1" applyFont="1" applyFill="1" applyBorder="1"/>
    <xf numFmtId="0" fontId="5" fillId="2" borderId="4" xfId="0" applyFont="1" applyFill="1" applyBorder="1"/>
    <xf numFmtId="1" fontId="1" fillId="0" borderId="4" xfId="1" applyNumberFormat="1" applyFont="1" applyFill="1" applyBorder="1"/>
    <xf numFmtId="164" fontId="1" fillId="0" borderId="4" xfId="1" applyNumberFormat="1" applyFont="1" applyFill="1" applyBorder="1"/>
    <xf numFmtId="0" fontId="5" fillId="3" borderId="4" xfId="0" applyNumberFormat="1" applyFont="1" applyFill="1" applyBorder="1"/>
    <xf numFmtId="0" fontId="5" fillId="3" borderId="4" xfId="0" applyFont="1" applyFill="1" applyBorder="1"/>
    <xf numFmtId="0" fontId="1" fillId="0" borderId="8" xfId="1" applyFont="1" applyFill="1" applyBorder="1"/>
    <xf numFmtId="0" fontId="1" fillId="0" borderId="9" xfId="1" applyFont="1" applyFill="1" applyBorder="1"/>
    <xf numFmtId="0" fontId="5" fillId="2" borderId="9" xfId="0" applyNumberFormat="1" applyFont="1" applyFill="1" applyBorder="1"/>
    <xf numFmtId="2" fontId="5" fillId="2" borderId="9" xfId="0" applyNumberFormat="1" applyFont="1" applyFill="1" applyBorder="1"/>
    <xf numFmtId="0" fontId="5" fillId="3" borderId="9" xfId="0" applyNumberFormat="1" applyFont="1" applyFill="1" applyBorder="1"/>
    <xf numFmtId="2" fontId="1" fillId="0" borderId="9" xfId="1" applyNumberFormat="1" applyFont="1" applyFill="1" applyBorder="1"/>
    <xf numFmtId="0" fontId="5" fillId="3" borderId="9" xfId="0" applyFont="1" applyFill="1" applyBorder="1"/>
    <xf numFmtId="1" fontId="1" fillId="0" borderId="9" xfId="1" applyNumberFormat="1" applyFont="1" applyFill="1" applyBorder="1"/>
    <xf numFmtId="0" fontId="1" fillId="0" borderId="10" xfId="1" applyFont="1" applyFill="1" applyBorder="1"/>
    <xf numFmtId="2" fontId="5" fillId="2" borderId="4" xfId="0" applyNumberFormat="1" applyFont="1" applyFill="1" applyBorder="1"/>
    <xf numFmtId="0" fontId="6" fillId="0" borderId="4" xfId="1" applyFont="1" applyFill="1" applyBorder="1"/>
    <xf numFmtId="2" fontId="6" fillId="0" borderId="4" xfId="1" applyNumberFormat="1" applyFont="1" applyFill="1" applyBorder="1"/>
    <xf numFmtId="0" fontId="6" fillId="2" borderId="4" xfId="0" applyFont="1" applyFill="1" applyBorder="1"/>
    <xf numFmtId="1" fontId="2" fillId="0" borderId="4" xfId="1" applyNumberFormat="1" applyFont="1" applyFill="1" applyBorder="1"/>
    <xf numFmtId="1" fontId="1" fillId="0" borderId="0" xfId="1" applyNumberFormat="1" applyFont="1" applyFill="1"/>
    <xf numFmtId="0" fontId="2" fillId="0" borderId="0" xfId="1" applyFont="1" applyFill="1"/>
    <xf numFmtId="0" fontId="0" fillId="3" borderId="0" xfId="0" applyFill="1"/>
    <xf numFmtId="0" fontId="0" fillId="4" borderId="0" xfId="0" applyFill="1"/>
    <xf numFmtId="0" fontId="7" fillId="0" borderId="0" xfId="0" applyFont="1"/>
    <xf numFmtId="0" fontId="0" fillId="0" borderId="4" xfId="0" applyBorder="1"/>
    <xf numFmtId="0" fontId="6" fillId="3" borderId="0" xfId="1" applyFont="1" applyFill="1" applyBorder="1" applyAlignment="1">
      <alignment horizontal="left"/>
    </xf>
    <xf numFmtId="165" fontId="0" fillId="0" borderId="0" xfId="2" applyNumberFormat="1" applyFont="1"/>
    <xf numFmtId="0" fontId="0" fillId="0" borderId="0" xfId="0" applyBorder="1"/>
    <xf numFmtId="0" fontId="10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49" fontId="13" fillId="0" borderId="16" xfId="0" applyNumberFormat="1" applyFont="1" applyBorder="1" applyAlignment="1" applyProtection="1">
      <alignment horizontal="center" wrapText="1"/>
      <protection locked="0"/>
    </xf>
    <xf numFmtId="1" fontId="13" fillId="0" borderId="7" xfId="0" applyNumberFormat="1" applyFont="1" applyBorder="1" applyAlignment="1" applyProtection="1">
      <alignment horizontal="center" vertical="center" wrapText="1"/>
      <protection locked="0"/>
    </xf>
    <xf numFmtId="0" fontId="13" fillId="5" borderId="4" xfId="0" applyFont="1" applyFill="1" applyBorder="1" applyAlignment="1" applyProtection="1">
      <alignment horizontal="center" vertical="center"/>
      <protection locked="0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Border="1"/>
    <xf numFmtId="0" fontId="0" fillId="0" borderId="9" xfId="0" applyBorder="1"/>
    <xf numFmtId="0" fontId="0" fillId="3" borderId="9" xfId="0" applyFont="1" applyFill="1" applyBorder="1"/>
    <xf numFmtId="0" fontId="0" fillId="4" borderId="9" xfId="0" applyFont="1" applyFill="1" applyBorder="1"/>
    <xf numFmtId="1" fontId="0" fillId="0" borderId="9" xfId="0" applyNumberFormat="1" applyFont="1" applyBorder="1"/>
    <xf numFmtId="1" fontId="0" fillId="0" borderId="9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0" fontId="0" fillId="0" borderId="4" xfId="0" applyFont="1" applyBorder="1"/>
    <xf numFmtId="0" fontId="0" fillId="3" borderId="4" xfId="0" applyFont="1" applyFill="1" applyBorder="1"/>
    <xf numFmtId="0" fontId="0" fillId="4" borderId="4" xfId="0" applyFont="1" applyFill="1" applyBorder="1"/>
    <xf numFmtId="164" fontId="0" fillId="0" borderId="4" xfId="0" applyNumberFormat="1" applyFont="1" applyBorder="1" applyAlignment="1">
      <alignment horizontal="center"/>
    </xf>
    <xf numFmtId="2" fontId="0" fillId="3" borderId="4" xfId="0" applyNumberFormat="1" applyFont="1" applyFill="1" applyBorder="1"/>
    <xf numFmtId="1" fontId="0" fillId="3" borderId="4" xfId="0" applyNumberFormat="1" applyFont="1" applyFill="1" applyBorder="1"/>
    <xf numFmtId="0" fontId="7" fillId="0" borderId="4" xfId="0" applyFont="1" applyBorder="1"/>
    <xf numFmtId="0" fontId="0" fillId="0" borderId="2" xfId="0" applyFont="1" applyBorder="1"/>
    <xf numFmtId="0" fontId="0" fillId="0" borderId="7" xfId="0" applyBorder="1"/>
    <xf numFmtId="0" fontId="0" fillId="3" borderId="2" xfId="0" applyFont="1" applyFill="1" applyBorder="1"/>
    <xf numFmtId="0" fontId="0" fillId="4" borderId="2" xfId="0" applyFont="1" applyFill="1" applyBorder="1"/>
    <xf numFmtId="0" fontId="0" fillId="3" borderId="4" xfId="0" applyFill="1" applyBorder="1"/>
    <xf numFmtId="0" fontId="0" fillId="0" borderId="2" xfId="0" applyBorder="1"/>
    <xf numFmtId="2" fontId="0" fillId="0" borderId="4" xfId="0" applyNumberFormat="1" applyFont="1" applyBorder="1"/>
    <xf numFmtId="1" fontId="0" fillId="0" borderId="0" xfId="0" applyNumberFormat="1"/>
    <xf numFmtId="0" fontId="0" fillId="4" borderId="0" xfId="0" applyFill="1" applyBorder="1"/>
    <xf numFmtId="0" fontId="6" fillId="3" borderId="0" xfId="1" applyFont="1" applyFill="1" applyBorder="1" applyAlignment="1">
      <alignment horizontal="center"/>
    </xf>
    <xf numFmtId="16" fontId="6" fillId="3" borderId="0" xfId="1" applyNumberFormat="1" applyFont="1" applyFill="1" applyBorder="1" applyAlignment="1">
      <alignment horizontal="center"/>
    </xf>
    <xf numFmtId="0" fontId="6" fillId="3" borderId="0" xfId="1" applyFont="1" applyFill="1" applyBorder="1"/>
    <xf numFmtId="0" fontId="6" fillId="3" borderId="0" xfId="2" applyNumberFormat="1" applyFont="1" applyFill="1" applyBorder="1" applyAlignment="1">
      <alignment horizontal="center"/>
    </xf>
    <xf numFmtId="0" fontId="9" fillId="3" borderId="0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0" xfId="1" applyFill="1" applyAlignment="1">
      <alignment wrapText="1"/>
    </xf>
    <xf numFmtId="0" fontId="0" fillId="0" borderId="0" xfId="0" applyAlignment="1">
      <alignment wrapText="1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49" fontId="13" fillId="0" borderId="15" xfId="0" applyNumberFormat="1" applyFont="1" applyBorder="1" applyAlignment="1" applyProtection="1">
      <alignment horizontal="center" vertical="center" textRotation="90" wrapText="1"/>
      <protection locked="0"/>
    </xf>
    <xf numFmtId="49" fontId="13" fillId="0" borderId="7" xfId="0" applyNumberFormat="1" applyFont="1" applyBorder="1" applyAlignment="1" applyProtection="1">
      <alignment horizontal="center" vertical="center" textRotation="90" wrapText="1"/>
      <protection locked="0"/>
    </xf>
    <xf numFmtId="49" fontId="13" fillId="0" borderId="9" xfId="0" applyNumberFormat="1" applyFont="1" applyBorder="1" applyAlignment="1" applyProtection="1">
      <alignment horizontal="center" vertical="center" textRotation="90" wrapText="1"/>
      <protection locked="0"/>
    </xf>
    <xf numFmtId="0" fontId="0" fillId="0" borderId="7" xfId="0" applyBorder="1" applyAlignment="1">
      <alignment horizontal="center" vertical="center" textRotation="90" wrapText="1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1" fontId="13" fillId="0" borderId="4" xfId="0" applyNumberFormat="1" applyFont="1" applyBorder="1" applyAlignment="1" applyProtection="1">
      <alignment horizontal="center" vertical="center"/>
      <protection locked="0"/>
    </xf>
    <xf numFmtId="49" fontId="13" fillId="0" borderId="2" xfId="0" applyNumberFormat="1" applyFont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Border="1" applyAlignment="1" applyProtection="1">
      <alignment horizontal="center" vertical="center" wrapText="1"/>
      <protection locked="0"/>
    </xf>
    <xf numFmtId="49" fontId="13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4" xfId="0" applyNumberFormat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wrapText="1"/>
    </xf>
    <xf numFmtId="0" fontId="13" fillId="0" borderId="12" xfId="0" applyFont="1" applyBorder="1" applyAlignment="1">
      <alignment wrapText="1"/>
    </xf>
    <xf numFmtId="0" fontId="13" fillId="0" borderId="8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7" xfId="0" applyFont="1" applyBorder="1" applyAlignment="1">
      <alignment wrapText="1"/>
    </xf>
    <xf numFmtId="1" fontId="13" fillId="0" borderId="2" xfId="0" applyNumberFormat="1" applyFont="1" applyBorder="1" applyAlignment="1" applyProtection="1">
      <alignment horizontal="center" vertical="center" wrapText="1"/>
      <protection locked="0"/>
    </xf>
    <xf numFmtId="1" fontId="13" fillId="0" borderId="7" xfId="0" applyNumberFormat="1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1" fontId="13" fillId="0" borderId="18" xfId="0" applyNumberFormat="1" applyFont="1" applyBorder="1" applyAlignment="1" applyProtection="1">
      <alignment horizontal="center" vertical="center" textRotation="90" wrapText="1"/>
      <protection locked="0"/>
    </xf>
    <xf numFmtId="1" fontId="13" fillId="0" borderId="20" xfId="0" applyNumberFormat="1" applyFont="1" applyBorder="1" applyAlignment="1" applyProtection="1">
      <alignment horizontal="center" vertical="center" textRotation="90" wrapText="1"/>
      <protection locked="0"/>
    </xf>
    <xf numFmtId="49" fontId="13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4" xfId="0" applyNumberFormat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textRotation="90" wrapText="1"/>
      <protection locked="0"/>
    </xf>
    <xf numFmtId="49" fontId="13" fillId="0" borderId="17" xfId="0" applyNumberFormat="1" applyFont="1" applyBorder="1" applyAlignment="1" applyProtection="1">
      <alignment horizontal="center" vertical="center"/>
      <protection locked="0"/>
    </xf>
    <xf numFmtId="49" fontId="13" fillId="0" borderId="14" xfId="0" applyNumberFormat="1" applyFont="1" applyBorder="1" applyAlignment="1" applyProtection="1">
      <alignment horizontal="center" vertical="center"/>
      <protection locked="0"/>
    </xf>
    <xf numFmtId="9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 applyProtection="1">
      <alignment horizontal="center" vertical="center"/>
      <protection locked="0"/>
    </xf>
    <xf numFmtId="1" fontId="13" fillId="0" borderId="3" xfId="0" applyNumberFormat="1" applyFont="1" applyBorder="1" applyAlignment="1" applyProtection="1">
      <alignment horizontal="center" vertical="center"/>
      <protection locked="0"/>
    </xf>
    <xf numFmtId="1" fontId="13" fillId="0" borderId="21" xfId="0" applyNumberFormat="1" applyFont="1" applyBorder="1" applyAlignment="1" applyProtection="1">
      <alignment horizontal="center" vertical="center"/>
      <protection locked="0"/>
    </xf>
    <xf numFmtId="1" fontId="13" fillId="0" borderId="12" xfId="0" applyNumberFormat="1" applyFont="1" applyBorder="1" applyAlignment="1" applyProtection="1">
      <alignment horizontal="center" vertical="center"/>
      <protection locked="0"/>
    </xf>
    <xf numFmtId="1" fontId="13" fillId="0" borderId="13" xfId="0" applyNumberFormat="1" applyFont="1" applyBorder="1" applyAlignment="1" applyProtection="1">
      <alignment horizontal="center" vertical="center"/>
      <protection locked="0"/>
    </xf>
    <xf numFmtId="1" fontId="13" fillId="0" borderId="8" xfId="0" applyNumberFormat="1" applyFont="1" applyBorder="1" applyAlignment="1" applyProtection="1">
      <alignment horizontal="center" vertical="center"/>
      <protection locked="0"/>
    </xf>
  </cellXfs>
  <cellStyles count="3">
    <cellStyle name="Денежный 2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36"/>
  <sheetViews>
    <sheetView topLeftCell="A10" workbookViewId="0">
      <selection activeCell="P20" sqref="P20"/>
    </sheetView>
  </sheetViews>
  <sheetFormatPr defaultRowHeight="14.5"/>
  <cols>
    <col min="6" max="6" width="8.54296875" customWidth="1"/>
    <col min="7" max="8" width="8.7265625" hidden="1" customWidth="1"/>
  </cols>
  <sheetData>
    <row r="2" spans="2:15">
      <c r="B2" s="1"/>
      <c r="C2" s="2"/>
      <c r="D2" s="3"/>
      <c r="E2" s="3"/>
      <c r="F2" s="3"/>
      <c r="G2" s="4"/>
      <c r="H2" s="4"/>
      <c r="I2" s="4"/>
      <c r="J2" s="4"/>
      <c r="K2" s="4"/>
      <c r="L2" s="4" t="s">
        <v>0</v>
      </c>
      <c r="M2" s="4"/>
      <c r="N2" s="4"/>
      <c r="O2" s="3"/>
    </row>
    <row r="3" spans="2:15" ht="15.5">
      <c r="B3" s="1"/>
      <c r="C3" s="1"/>
      <c r="D3" s="5"/>
      <c r="E3" s="3"/>
      <c r="F3" s="3"/>
      <c r="G3" s="4"/>
      <c r="H3" s="4"/>
      <c r="I3" s="4"/>
      <c r="J3" s="4"/>
      <c r="K3" s="4"/>
      <c r="L3" s="4"/>
      <c r="M3" s="4"/>
      <c r="N3" s="4"/>
      <c r="O3" s="3"/>
    </row>
    <row r="4" spans="2:15">
      <c r="B4" s="1"/>
      <c r="C4" s="1"/>
      <c r="D4" s="3"/>
      <c r="E4" s="4"/>
      <c r="F4" s="4"/>
      <c r="G4" s="4"/>
      <c r="H4" s="4"/>
      <c r="I4" s="4"/>
      <c r="J4" s="4"/>
      <c r="K4" s="4"/>
      <c r="L4" s="90" t="s">
        <v>61</v>
      </c>
      <c r="M4" s="91"/>
      <c r="N4" s="91"/>
      <c r="O4" s="91"/>
    </row>
    <row r="5" spans="2:15" ht="15.5">
      <c r="B5" s="1"/>
      <c r="C5" s="1"/>
      <c r="D5" s="3"/>
      <c r="E5" s="4" t="s">
        <v>1</v>
      </c>
      <c r="F5" s="4"/>
      <c r="G5" s="6"/>
      <c r="H5" s="6"/>
      <c r="I5" s="6"/>
      <c r="J5" s="6"/>
      <c r="K5" s="6"/>
      <c r="L5" s="91"/>
      <c r="M5" s="91"/>
      <c r="N5" s="91"/>
      <c r="O5" s="91"/>
    </row>
    <row r="6" spans="2:15" ht="15.5">
      <c r="B6" s="1"/>
      <c r="C6" s="1"/>
      <c r="D6" s="6"/>
      <c r="E6" s="4" t="s">
        <v>2</v>
      </c>
      <c r="F6" s="4"/>
      <c r="G6" s="7"/>
      <c r="H6" s="7"/>
      <c r="I6" s="7"/>
      <c r="J6" s="7"/>
      <c r="K6" s="6"/>
      <c r="L6" s="91"/>
      <c r="M6" s="91"/>
      <c r="N6" s="91"/>
      <c r="O6" s="91"/>
    </row>
    <row r="7" spans="2:15" ht="15.5">
      <c r="B7" s="1"/>
      <c r="C7" s="1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 ht="15.5">
      <c r="B8" s="1"/>
      <c r="C8" s="8" t="s">
        <v>3</v>
      </c>
      <c r="D8" s="8"/>
      <c r="E8" s="8"/>
      <c r="F8" s="8"/>
      <c r="G8" s="1"/>
      <c r="H8" s="1"/>
      <c r="I8" s="1"/>
      <c r="J8" s="1"/>
      <c r="K8" s="1"/>
      <c r="L8" s="1"/>
      <c r="M8" s="1"/>
      <c r="N8" s="1"/>
      <c r="O8" s="1"/>
    </row>
    <row r="9" spans="2:15" ht="15.5">
      <c r="B9" s="1"/>
      <c r="C9" s="8" t="s">
        <v>4</v>
      </c>
      <c r="D9" s="8"/>
      <c r="E9" s="8"/>
      <c r="F9" s="8"/>
      <c r="G9" s="1"/>
      <c r="H9" s="1"/>
      <c r="I9" s="1"/>
      <c r="J9" s="1"/>
      <c r="K9" s="1"/>
      <c r="L9" s="1"/>
      <c r="M9" s="1"/>
      <c r="N9" s="1"/>
      <c r="O9" s="1"/>
    </row>
    <row r="10" spans="2:1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2:15">
      <c r="B11" s="9" t="s">
        <v>5</v>
      </c>
      <c r="C11" s="10" t="s">
        <v>6</v>
      </c>
      <c r="D11" s="11" t="s">
        <v>7</v>
      </c>
      <c r="E11" s="10" t="s">
        <v>8</v>
      </c>
      <c r="F11" s="11" t="s">
        <v>9</v>
      </c>
      <c r="G11" s="10" t="s">
        <v>10</v>
      </c>
      <c r="H11" s="11" t="s">
        <v>11</v>
      </c>
      <c r="I11" s="10" t="s">
        <v>12</v>
      </c>
      <c r="J11" s="12" t="s">
        <v>13</v>
      </c>
      <c r="K11" s="12" t="s">
        <v>14</v>
      </c>
      <c r="L11" s="13" t="s">
        <v>15</v>
      </c>
      <c r="M11" s="12" t="s">
        <v>16</v>
      </c>
      <c r="N11" s="14">
        <v>0.1</v>
      </c>
      <c r="O11" s="12" t="s">
        <v>17</v>
      </c>
    </row>
    <row r="12" spans="2:15">
      <c r="B12" s="15"/>
      <c r="C12" s="16"/>
      <c r="D12" s="17"/>
      <c r="E12" s="16"/>
      <c r="F12" s="17"/>
      <c r="G12" s="16"/>
      <c r="H12" s="17"/>
      <c r="I12" s="16" t="s">
        <v>18</v>
      </c>
      <c r="J12" s="18"/>
      <c r="K12" s="19" t="s">
        <v>19</v>
      </c>
      <c r="L12" s="18"/>
      <c r="M12" s="18"/>
      <c r="N12" s="20" t="s">
        <v>20</v>
      </c>
      <c r="O12" s="19" t="s">
        <v>21</v>
      </c>
    </row>
    <row r="13" spans="2:15">
      <c r="B13" s="21">
        <v>1</v>
      </c>
      <c r="C13" s="21">
        <v>3</v>
      </c>
      <c r="D13" s="21">
        <v>4</v>
      </c>
      <c r="E13" s="21">
        <v>5</v>
      </c>
      <c r="F13" s="21">
        <v>6</v>
      </c>
      <c r="G13" s="21">
        <v>9</v>
      </c>
      <c r="H13" s="21">
        <v>10</v>
      </c>
      <c r="I13" s="21">
        <v>11</v>
      </c>
      <c r="J13" s="21">
        <v>12</v>
      </c>
      <c r="K13" s="21">
        <v>13</v>
      </c>
      <c r="L13" s="21">
        <v>14</v>
      </c>
      <c r="M13" s="21">
        <v>15</v>
      </c>
      <c r="N13" s="22" t="s">
        <v>22</v>
      </c>
      <c r="O13" s="21">
        <v>17</v>
      </c>
    </row>
    <row r="14" spans="2:15">
      <c r="B14" s="23">
        <v>1</v>
      </c>
      <c r="C14" s="23" t="s">
        <v>23</v>
      </c>
      <c r="D14" s="23" t="s">
        <v>24</v>
      </c>
      <c r="E14" s="24">
        <v>33</v>
      </c>
      <c r="F14" s="25" t="s">
        <v>25</v>
      </c>
      <c r="G14" s="26">
        <v>5.91</v>
      </c>
      <c r="H14" s="23">
        <v>17697</v>
      </c>
      <c r="I14" s="23">
        <v>1</v>
      </c>
      <c r="J14" s="27">
        <f>I14*H14*G14</f>
        <v>104589.27</v>
      </c>
      <c r="K14" s="27">
        <f>J14*25%</f>
        <v>26147.317500000001</v>
      </c>
      <c r="L14" s="27"/>
      <c r="M14" s="27"/>
      <c r="N14" s="27">
        <f>(J14+K14)*10%</f>
        <v>13073.658750000002</v>
      </c>
      <c r="O14" s="27">
        <f>J14+K14+L14+M14+N14</f>
        <v>143810.24625000003</v>
      </c>
    </row>
    <row r="15" spans="2:15">
      <c r="B15" s="23">
        <v>2</v>
      </c>
      <c r="C15" s="23" t="s">
        <v>26</v>
      </c>
      <c r="D15" s="23" t="s">
        <v>24</v>
      </c>
      <c r="E15" s="24">
        <v>9.5</v>
      </c>
      <c r="F15" s="25" t="s">
        <v>27</v>
      </c>
      <c r="G15" s="26">
        <v>5.03</v>
      </c>
      <c r="H15" s="23">
        <v>17697</v>
      </c>
      <c r="I15" s="23">
        <v>1</v>
      </c>
      <c r="J15" s="27">
        <f t="shared" ref="J15:J30" si="0">I15*H15*G15</f>
        <v>89015.91</v>
      </c>
      <c r="K15" s="27">
        <f t="shared" ref="K15:K24" si="1">J15*25%</f>
        <v>22253.977500000001</v>
      </c>
      <c r="L15" s="27"/>
      <c r="M15" s="27"/>
      <c r="N15" s="27">
        <f t="shared" ref="N15:N30" si="2">(J15+K15)*10%</f>
        <v>11126.988750000002</v>
      </c>
      <c r="O15" s="27">
        <f t="shared" ref="O15:O30" si="3">J15+K15+L15+M15+N15</f>
        <v>122396.87625000002</v>
      </c>
    </row>
    <row r="16" spans="2:15">
      <c r="B16" s="23">
        <v>3</v>
      </c>
      <c r="C16" s="23" t="s">
        <v>28</v>
      </c>
      <c r="D16" s="23" t="s">
        <v>24</v>
      </c>
      <c r="E16" s="24">
        <v>29</v>
      </c>
      <c r="F16" s="25" t="s">
        <v>27</v>
      </c>
      <c r="G16" s="26">
        <v>5.62</v>
      </c>
      <c r="H16" s="23">
        <v>17697</v>
      </c>
      <c r="I16" s="23">
        <v>1</v>
      </c>
      <c r="J16" s="27">
        <f t="shared" si="0"/>
        <v>99457.14</v>
      </c>
      <c r="K16" s="27">
        <f t="shared" si="1"/>
        <v>24864.285</v>
      </c>
      <c r="L16" s="27"/>
      <c r="M16" s="27"/>
      <c r="N16" s="27">
        <f t="shared" si="2"/>
        <v>12432.142500000002</v>
      </c>
      <c r="O16" s="27">
        <f t="shared" si="3"/>
        <v>136753.5675</v>
      </c>
    </row>
    <row r="17" spans="2:15">
      <c r="B17" s="23">
        <v>4</v>
      </c>
      <c r="C17" s="23" t="s">
        <v>29</v>
      </c>
      <c r="D17" s="23" t="s">
        <v>24</v>
      </c>
      <c r="E17" s="24">
        <v>24</v>
      </c>
      <c r="F17" s="25" t="s">
        <v>30</v>
      </c>
      <c r="G17" s="26">
        <v>5.32</v>
      </c>
      <c r="H17" s="23">
        <v>17697</v>
      </c>
      <c r="I17" s="23">
        <v>1</v>
      </c>
      <c r="J17" s="27">
        <f t="shared" si="0"/>
        <v>94148.040000000008</v>
      </c>
      <c r="K17" s="27">
        <f t="shared" si="1"/>
        <v>23537.010000000002</v>
      </c>
      <c r="L17" s="27"/>
      <c r="M17" s="27"/>
      <c r="N17" s="27">
        <f t="shared" si="2"/>
        <v>11768.505000000003</v>
      </c>
      <c r="O17" s="27">
        <f t="shared" si="3"/>
        <v>129453.55500000002</v>
      </c>
    </row>
    <row r="18" spans="2:15">
      <c r="B18" s="23">
        <v>5</v>
      </c>
      <c r="C18" s="23" t="s">
        <v>31</v>
      </c>
      <c r="D18" s="23" t="s">
        <v>24</v>
      </c>
      <c r="E18" s="29">
        <v>11.6</v>
      </c>
      <c r="F18" s="25" t="s">
        <v>32</v>
      </c>
      <c r="G18" s="30">
        <v>4.21</v>
      </c>
      <c r="H18" s="23">
        <v>17697</v>
      </c>
      <c r="I18" s="23">
        <v>1</v>
      </c>
      <c r="J18" s="27">
        <f t="shared" si="0"/>
        <v>74504.37</v>
      </c>
      <c r="K18" s="27">
        <f t="shared" si="1"/>
        <v>18626.092499999999</v>
      </c>
      <c r="L18" s="27"/>
      <c r="M18" s="27"/>
      <c r="N18" s="27">
        <f t="shared" si="2"/>
        <v>9313.0462499999994</v>
      </c>
      <c r="O18" s="27">
        <f t="shared" si="3"/>
        <v>102443.50874999999</v>
      </c>
    </row>
    <row r="19" spans="2:15">
      <c r="B19" s="23">
        <v>6</v>
      </c>
      <c r="C19" s="23" t="s">
        <v>33</v>
      </c>
      <c r="D19" s="23" t="s">
        <v>24</v>
      </c>
      <c r="E19" s="24">
        <v>13.2</v>
      </c>
      <c r="F19" s="23" t="s">
        <v>34</v>
      </c>
      <c r="G19" s="26">
        <v>4.51</v>
      </c>
      <c r="H19" s="23">
        <v>17697</v>
      </c>
      <c r="I19" s="23">
        <v>0.5</v>
      </c>
      <c r="J19" s="27">
        <f t="shared" si="0"/>
        <v>39906.735000000001</v>
      </c>
      <c r="K19" s="27">
        <f t="shared" si="1"/>
        <v>9976.6837500000001</v>
      </c>
      <c r="L19" s="27"/>
      <c r="M19" s="27">
        <v>2654</v>
      </c>
      <c r="N19" s="27">
        <f t="shared" si="2"/>
        <v>4988.3418750000001</v>
      </c>
      <c r="O19" s="27">
        <f t="shared" si="3"/>
        <v>57525.760624999995</v>
      </c>
    </row>
    <row r="20" spans="2:15">
      <c r="B20" s="23">
        <v>7</v>
      </c>
      <c r="C20" s="31" t="s">
        <v>35</v>
      </c>
      <c r="D20" s="32" t="s">
        <v>24</v>
      </c>
      <c r="E20" s="33">
        <v>28.9</v>
      </c>
      <c r="F20" s="32" t="s">
        <v>36</v>
      </c>
      <c r="G20" s="34">
        <v>5.2</v>
      </c>
      <c r="H20" s="23">
        <v>17697</v>
      </c>
      <c r="I20" s="32">
        <v>1</v>
      </c>
      <c r="J20" s="27">
        <f t="shared" si="0"/>
        <v>92024.400000000009</v>
      </c>
      <c r="K20" s="27">
        <f t="shared" si="1"/>
        <v>23006.100000000002</v>
      </c>
      <c r="L20" s="27"/>
      <c r="M20" s="27"/>
      <c r="N20" s="27">
        <f t="shared" si="2"/>
        <v>11503.050000000003</v>
      </c>
      <c r="O20" s="27">
        <f t="shared" si="3"/>
        <v>126533.55000000002</v>
      </c>
    </row>
    <row r="21" spans="2:15">
      <c r="B21" s="23">
        <v>8</v>
      </c>
      <c r="C21" s="31" t="s">
        <v>37</v>
      </c>
      <c r="D21" s="32" t="s">
        <v>38</v>
      </c>
      <c r="E21" s="35">
        <v>23</v>
      </c>
      <c r="F21" s="36" t="s">
        <v>39</v>
      </c>
      <c r="G21" s="37">
        <v>3.25</v>
      </c>
      <c r="H21" s="23">
        <v>17697</v>
      </c>
      <c r="I21" s="32">
        <v>0.5</v>
      </c>
      <c r="J21" s="27">
        <f t="shared" si="0"/>
        <v>28757.625</v>
      </c>
      <c r="K21" s="27"/>
      <c r="L21" s="27"/>
      <c r="M21" s="27"/>
      <c r="N21" s="27">
        <f t="shared" si="2"/>
        <v>2875.7625000000003</v>
      </c>
      <c r="O21" s="27">
        <f t="shared" si="3"/>
        <v>31633.387500000001</v>
      </c>
    </row>
    <row r="22" spans="2:15">
      <c r="B22" s="23">
        <v>9</v>
      </c>
      <c r="C22" s="31" t="s">
        <v>40</v>
      </c>
      <c r="D22" s="32" t="s">
        <v>41</v>
      </c>
      <c r="E22" s="35">
        <v>18</v>
      </c>
      <c r="F22" s="32" t="s">
        <v>42</v>
      </c>
      <c r="G22" s="37">
        <v>3.61</v>
      </c>
      <c r="H22" s="23">
        <v>17697</v>
      </c>
      <c r="I22" s="38">
        <v>1</v>
      </c>
      <c r="J22" s="27">
        <f t="shared" si="0"/>
        <v>63886.17</v>
      </c>
      <c r="K22" s="27"/>
      <c r="L22" s="27"/>
      <c r="M22" s="27"/>
      <c r="N22" s="27">
        <f t="shared" si="2"/>
        <v>6388.6170000000002</v>
      </c>
      <c r="O22" s="27">
        <f t="shared" si="3"/>
        <v>70274.786999999997</v>
      </c>
    </row>
    <row r="23" spans="2:15">
      <c r="B23" s="23">
        <v>10</v>
      </c>
      <c r="C23" s="39" t="s">
        <v>43</v>
      </c>
      <c r="D23" s="32" t="s">
        <v>24</v>
      </c>
      <c r="E23" s="40">
        <v>14.11</v>
      </c>
      <c r="F23" s="23" t="s">
        <v>44</v>
      </c>
      <c r="G23" s="40">
        <v>4</v>
      </c>
      <c r="H23" s="23">
        <v>17697</v>
      </c>
      <c r="I23" s="28">
        <v>0.5</v>
      </c>
      <c r="J23" s="27">
        <f t="shared" si="0"/>
        <v>35394</v>
      </c>
      <c r="K23" s="27">
        <f t="shared" si="1"/>
        <v>8848.5</v>
      </c>
      <c r="L23" s="27"/>
      <c r="M23" s="27"/>
      <c r="N23" s="27">
        <f t="shared" si="2"/>
        <v>4424.25</v>
      </c>
      <c r="O23" s="27">
        <f t="shared" si="3"/>
        <v>48666.75</v>
      </c>
    </row>
    <row r="24" spans="2:15">
      <c r="B24" s="23">
        <v>11</v>
      </c>
      <c r="C24" s="39" t="s">
        <v>45</v>
      </c>
      <c r="D24" s="32" t="s">
        <v>38</v>
      </c>
      <c r="E24" s="41">
        <v>1</v>
      </c>
      <c r="F24" s="23" t="s">
        <v>46</v>
      </c>
      <c r="G24" s="42">
        <v>3.36</v>
      </c>
      <c r="H24" s="23">
        <v>17697</v>
      </c>
      <c r="I24" s="28">
        <v>0.5</v>
      </c>
      <c r="J24" s="27">
        <f t="shared" si="0"/>
        <v>29730.959999999999</v>
      </c>
      <c r="K24" s="27">
        <f t="shared" si="1"/>
        <v>7432.74</v>
      </c>
      <c r="L24" s="27"/>
      <c r="M24" s="27"/>
      <c r="N24" s="27">
        <f t="shared" si="2"/>
        <v>3716.37</v>
      </c>
      <c r="O24" s="27">
        <f t="shared" si="3"/>
        <v>40880.07</v>
      </c>
    </row>
    <row r="25" spans="2:15">
      <c r="B25" s="23">
        <v>12</v>
      </c>
      <c r="C25" s="39" t="s">
        <v>47</v>
      </c>
      <c r="D25" s="23"/>
      <c r="E25" s="23"/>
      <c r="F25" s="23" t="s">
        <v>48</v>
      </c>
      <c r="G25" s="26">
        <v>2.77</v>
      </c>
      <c r="H25" s="23">
        <v>17697</v>
      </c>
      <c r="I25" s="27">
        <v>3</v>
      </c>
      <c r="J25" s="27">
        <f t="shared" si="0"/>
        <v>147062.07</v>
      </c>
      <c r="K25" s="27"/>
      <c r="L25" s="27">
        <v>5309</v>
      </c>
      <c r="M25" s="27">
        <f>147062/2</f>
        <v>73531</v>
      </c>
      <c r="N25" s="27">
        <f t="shared" si="2"/>
        <v>14706.207000000002</v>
      </c>
      <c r="O25" s="27">
        <f t="shared" si="3"/>
        <v>240608.277</v>
      </c>
    </row>
    <row r="26" spans="2:15">
      <c r="B26" s="23">
        <v>13</v>
      </c>
      <c r="C26" s="39" t="s">
        <v>49</v>
      </c>
      <c r="D26" s="23"/>
      <c r="E26" s="23"/>
      <c r="F26" s="23" t="s">
        <v>50</v>
      </c>
      <c r="G26" s="26">
        <v>2.81</v>
      </c>
      <c r="H26" s="23">
        <v>17697</v>
      </c>
      <c r="I26" s="28">
        <v>1</v>
      </c>
      <c r="J26" s="27">
        <f t="shared" si="0"/>
        <v>49728.57</v>
      </c>
      <c r="K26" s="27"/>
      <c r="L26" s="27"/>
      <c r="M26" s="27"/>
      <c r="N26" s="27">
        <f t="shared" si="2"/>
        <v>4972.857</v>
      </c>
      <c r="O26" s="27">
        <f t="shared" si="3"/>
        <v>54701.426999999996</v>
      </c>
    </row>
    <row r="27" spans="2:15">
      <c r="B27" s="23">
        <v>14</v>
      </c>
      <c r="C27" s="39" t="s">
        <v>51</v>
      </c>
      <c r="D27" s="23"/>
      <c r="E27" s="23"/>
      <c r="F27" s="23" t="s">
        <v>48</v>
      </c>
      <c r="G27" s="26">
        <v>2.77</v>
      </c>
      <c r="H27" s="23">
        <v>17697</v>
      </c>
      <c r="I27" s="27">
        <v>5</v>
      </c>
      <c r="J27" s="27">
        <f t="shared" si="0"/>
        <v>245103.45</v>
      </c>
      <c r="K27" s="27"/>
      <c r="L27" s="27"/>
      <c r="M27" s="27">
        <v>17697</v>
      </c>
      <c r="N27" s="27">
        <f t="shared" si="2"/>
        <v>24510.345000000001</v>
      </c>
      <c r="O27" s="27">
        <f t="shared" si="3"/>
        <v>287310.79500000004</v>
      </c>
    </row>
    <row r="28" spans="2:15">
      <c r="B28" s="23">
        <v>15</v>
      </c>
      <c r="C28" s="23" t="s">
        <v>52</v>
      </c>
      <c r="D28" s="23"/>
      <c r="E28" s="23"/>
      <c r="F28" s="23" t="s">
        <v>48</v>
      </c>
      <c r="G28" s="26">
        <v>2.77</v>
      </c>
      <c r="H28" s="23">
        <v>17697</v>
      </c>
      <c r="I28" s="27">
        <v>1</v>
      </c>
      <c r="J28" s="27">
        <f t="shared" si="0"/>
        <v>49020.69</v>
      </c>
      <c r="K28" s="27"/>
      <c r="L28" s="27"/>
      <c r="M28" s="27"/>
      <c r="N28" s="27">
        <f t="shared" si="2"/>
        <v>4902.0690000000004</v>
      </c>
      <c r="O28" s="27">
        <f t="shared" si="3"/>
        <v>53922.759000000005</v>
      </c>
    </row>
    <row r="29" spans="2:15">
      <c r="B29" s="23">
        <v>16</v>
      </c>
      <c r="C29" s="23" t="s">
        <v>53</v>
      </c>
      <c r="D29" s="23"/>
      <c r="E29" s="23"/>
      <c r="F29" s="23" t="s">
        <v>48</v>
      </c>
      <c r="G29" s="43">
        <v>2.77</v>
      </c>
      <c r="H29" s="23">
        <v>17697</v>
      </c>
      <c r="I29" s="27">
        <v>2</v>
      </c>
      <c r="J29" s="27">
        <f t="shared" si="0"/>
        <v>98041.38</v>
      </c>
      <c r="K29" s="27"/>
      <c r="L29" s="27"/>
      <c r="M29" s="27"/>
      <c r="N29" s="27">
        <f t="shared" si="2"/>
        <v>9804.1380000000008</v>
      </c>
      <c r="O29" s="27">
        <f t="shared" si="3"/>
        <v>107845.51800000001</v>
      </c>
    </row>
    <row r="30" spans="2:15">
      <c r="B30" s="23">
        <v>17</v>
      </c>
      <c r="C30" s="23" t="s">
        <v>54</v>
      </c>
      <c r="D30" s="23"/>
      <c r="E30" s="23"/>
      <c r="F30" s="23" t="s">
        <v>55</v>
      </c>
      <c r="G30" s="30">
        <v>2.84</v>
      </c>
      <c r="H30" s="23">
        <v>17697</v>
      </c>
      <c r="I30" s="27">
        <v>4</v>
      </c>
      <c r="J30" s="27">
        <f t="shared" si="0"/>
        <v>201037.91999999998</v>
      </c>
      <c r="K30" s="27"/>
      <c r="L30" s="27"/>
      <c r="M30" s="27">
        <f>201038/2</f>
        <v>100519</v>
      </c>
      <c r="N30" s="27">
        <f t="shared" si="2"/>
        <v>20103.792000000001</v>
      </c>
      <c r="O30" s="27">
        <f t="shared" si="3"/>
        <v>321660.712</v>
      </c>
    </row>
    <row r="31" spans="2:15">
      <c r="B31" s="23"/>
      <c r="C31" s="23" t="s">
        <v>56</v>
      </c>
      <c r="D31" s="23"/>
      <c r="E31" s="23"/>
      <c r="F31" s="23"/>
      <c r="G31" s="44"/>
      <c r="H31" s="44"/>
      <c r="I31" s="44">
        <f t="shared" ref="I31:O31" si="4">SUM(I14:I30)</f>
        <v>25</v>
      </c>
      <c r="J31" s="44">
        <f t="shared" si="4"/>
        <v>1541408.6999999997</v>
      </c>
      <c r="K31" s="44">
        <f t="shared" si="4"/>
        <v>164692.70624999999</v>
      </c>
      <c r="L31" s="44">
        <f t="shared" si="4"/>
        <v>5309</v>
      </c>
      <c r="M31" s="44">
        <f t="shared" si="4"/>
        <v>194401</v>
      </c>
      <c r="N31" s="44">
        <f t="shared" si="4"/>
        <v>170610.140625</v>
      </c>
      <c r="O31" s="44">
        <f t="shared" si="4"/>
        <v>2076421.546875</v>
      </c>
    </row>
    <row r="32" spans="2: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45">
        <f>J31+K31+L31+M31+N31</f>
        <v>2076421.5468749998</v>
      </c>
    </row>
    <row r="33" spans="2:15">
      <c r="B33" s="1"/>
      <c r="C33" s="2" t="s">
        <v>57</v>
      </c>
      <c r="D33" s="46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2:15">
      <c r="B34" s="1"/>
      <c r="C34" s="2" t="s">
        <v>58</v>
      </c>
      <c r="D34" s="46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>
      <c r="B35" s="1"/>
      <c r="C35" s="2" t="s">
        <v>59</v>
      </c>
      <c r="D35" s="46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>
      <c r="B36" s="1"/>
      <c r="C36" s="2" t="s">
        <v>60</v>
      </c>
      <c r="D36" s="46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</sheetData>
  <mergeCells count="1">
    <mergeCell ref="L4:O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AJ55"/>
  <sheetViews>
    <sheetView tabSelected="1" topLeftCell="A7" workbookViewId="0">
      <selection activeCell="R23" sqref="R23:T23"/>
    </sheetView>
  </sheetViews>
  <sheetFormatPr defaultRowHeight="14.5"/>
  <cols>
    <col min="4" max="4" width="8.7265625" customWidth="1"/>
    <col min="5" max="5" width="8.984375E-2" customWidth="1"/>
    <col min="6" max="7" width="8.7265625" hidden="1" customWidth="1"/>
  </cols>
  <sheetData>
    <row r="3" spans="2:36">
      <c r="J3" s="47"/>
      <c r="K3" s="53"/>
      <c r="L3" s="83"/>
      <c r="M3" s="53"/>
      <c r="N3" s="53"/>
      <c r="O3" s="53"/>
      <c r="P3" s="53"/>
      <c r="Q3" s="53"/>
    </row>
    <row r="4" spans="2:36">
      <c r="J4" s="47"/>
      <c r="K4" s="51"/>
      <c r="L4" s="84"/>
      <c r="M4" s="84"/>
      <c r="N4" s="85"/>
      <c r="O4" s="84"/>
      <c r="P4" s="84"/>
      <c r="Q4" s="84"/>
    </row>
    <row r="5" spans="2:36">
      <c r="C5" s="49"/>
      <c r="D5" s="49"/>
      <c r="E5" s="49"/>
      <c r="J5" s="47"/>
      <c r="K5" s="51"/>
      <c r="L5" s="51"/>
      <c r="M5" s="51"/>
      <c r="N5" s="86"/>
      <c r="O5" s="86"/>
      <c r="P5" s="86"/>
      <c r="Q5" s="86"/>
    </row>
    <row r="6" spans="2:36">
      <c r="C6" s="49"/>
      <c r="D6" s="49"/>
      <c r="E6" s="49"/>
      <c r="J6" s="47"/>
      <c r="K6" s="51"/>
      <c r="L6" s="51"/>
      <c r="M6" s="51"/>
      <c r="N6" s="86"/>
      <c r="O6" s="86"/>
      <c r="P6" s="86"/>
      <c r="Q6" s="86"/>
    </row>
    <row r="7" spans="2:36">
      <c r="J7" s="47"/>
      <c r="K7" s="53"/>
      <c r="L7" s="53"/>
      <c r="M7" s="53"/>
      <c r="N7" s="53"/>
      <c r="O7" s="53"/>
      <c r="P7" s="53"/>
      <c r="Q7" s="86"/>
    </row>
    <row r="8" spans="2:36">
      <c r="O8" s="87"/>
      <c r="P8" s="87"/>
      <c r="Q8" s="86"/>
      <c r="X8" s="52"/>
      <c r="Y8" s="52"/>
      <c r="Z8" s="52"/>
      <c r="AA8" s="52"/>
      <c r="AB8" s="52"/>
      <c r="AC8" s="52"/>
      <c r="AD8" s="52"/>
      <c r="AE8" s="52"/>
      <c r="AF8" s="52"/>
    </row>
    <row r="9" spans="2:36" ht="15.5">
      <c r="H9" s="55" t="s">
        <v>62</v>
      </c>
      <c r="I9" s="55"/>
      <c r="J9" s="55"/>
      <c r="K9" s="55"/>
      <c r="L9" s="55"/>
      <c r="M9" s="55"/>
      <c r="N9" s="56"/>
      <c r="O9" s="56"/>
      <c r="P9" s="88"/>
      <c r="Q9" s="86"/>
    </row>
    <row r="10" spans="2:36">
      <c r="N10" s="49" t="s">
        <v>63</v>
      </c>
      <c r="O10" s="49"/>
      <c r="P10" s="84"/>
      <c r="Q10" s="86"/>
      <c r="X10" s="54"/>
    </row>
    <row r="11" spans="2:36">
      <c r="P11" s="84"/>
      <c r="Q11" s="86"/>
    </row>
    <row r="12" spans="2:36">
      <c r="I12" s="49"/>
      <c r="J12" s="47"/>
      <c r="K12" s="53"/>
      <c r="L12" s="53"/>
      <c r="M12" s="53"/>
      <c r="N12" s="84"/>
      <c r="O12" s="89"/>
      <c r="P12" s="89"/>
      <c r="Q12" s="86"/>
    </row>
    <row r="13" spans="2:36" ht="15" thickBot="1">
      <c r="J13" s="47"/>
      <c r="K13" s="53"/>
      <c r="L13" s="83"/>
      <c r="M13" s="53"/>
      <c r="N13" s="53"/>
      <c r="O13" s="53"/>
      <c r="P13" s="53"/>
      <c r="Q13" s="53"/>
    </row>
    <row r="14" spans="2:36" ht="39.5" customHeight="1">
      <c r="B14" s="92" t="s">
        <v>64</v>
      </c>
      <c r="C14" s="94" t="s">
        <v>65</v>
      </c>
      <c r="D14" s="94" t="s">
        <v>66</v>
      </c>
      <c r="E14" s="94" t="s">
        <v>67</v>
      </c>
      <c r="F14" s="94" t="s">
        <v>11</v>
      </c>
      <c r="G14" s="94" t="s">
        <v>68</v>
      </c>
      <c r="H14" s="57" t="s">
        <v>69</v>
      </c>
      <c r="I14" s="57" t="s">
        <v>70</v>
      </c>
      <c r="J14" s="98" t="s">
        <v>71</v>
      </c>
      <c r="K14" s="98"/>
      <c r="L14" s="98"/>
      <c r="M14" s="99" t="s">
        <v>70</v>
      </c>
      <c r="N14" s="99"/>
      <c r="O14" s="99"/>
      <c r="P14" s="130">
        <v>0.25</v>
      </c>
      <c r="Q14" s="127" t="s">
        <v>72</v>
      </c>
      <c r="R14" s="128"/>
      <c r="S14" s="128"/>
      <c r="T14" s="129"/>
      <c r="U14" s="104" t="s">
        <v>73</v>
      </c>
      <c r="V14" s="104"/>
      <c r="W14" s="105" t="s">
        <v>74</v>
      </c>
      <c r="X14" s="105" t="s">
        <v>75</v>
      </c>
      <c r="Y14" s="104" t="s">
        <v>76</v>
      </c>
      <c r="Z14" s="104"/>
      <c r="AA14" s="104"/>
      <c r="AB14" s="104"/>
      <c r="AC14" s="116" t="s">
        <v>77</v>
      </c>
      <c r="AD14" s="117"/>
      <c r="AE14" s="118"/>
      <c r="AF14" s="119" t="s">
        <v>78</v>
      </c>
      <c r="AG14" s="104" t="s">
        <v>79</v>
      </c>
      <c r="AH14" s="104"/>
      <c r="AI14" s="121" t="s">
        <v>80</v>
      </c>
      <c r="AJ14" s="123" t="s">
        <v>81</v>
      </c>
    </row>
    <row r="15" spans="2:36">
      <c r="B15" s="93"/>
      <c r="C15" s="95"/>
      <c r="D15" s="95"/>
      <c r="E15" s="95"/>
      <c r="F15" s="97"/>
      <c r="G15" s="95"/>
      <c r="H15" s="100" t="s">
        <v>82</v>
      </c>
      <c r="I15" s="100" t="s">
        <v>82</v>
      </c>
      <c r="J15" s="102" t="s">
        <v>83</v>
      </c>
      <c r="K15" s="103" t="s">
        <v>84</v>
      </c>
      <c r="L15" s="125" t="s">
        <v>85</v>
      </c>
      <c r="M15" s="126" t="s">
        <v>83</v>
      </c>
      <c r="N15" s="103" t="s">
        <v>84</v>
      </c>
      <c r="O15" s="103" t="s">
        <v>85</v>
      </c>
      <c r="P15" s="130"/>
      <c r="Q15" s="127"/>
      <c r="R15" s="134" t="s">
        <v>86</v>
      </c>
      <c r="S15" s="135"/>
      <c r="T15" s="136"/>
      <c r="U15" s="108" t="s">
        <v>87</v>
      </c>
      <c r="V15" s="109"/>
      <c r="W15" s="106"/>
      <c r="X15" s="107"/>
      <c r="Y15" s="112" t="s">
        <v>88</v>
      </c>
      <c r="Z15" s="106" t="s">
        <v>89</v>
      </c>
      <c r="AA15" s="114" t="s">
        <v>90</v>
      </c>
      <c r="AB15" s="114" t="s">
        <v>91</v>
      </c>
      <c r="AC15" s="95" t="s">
        <v>92</v>
      </c>
      <c r="AD15" s="95" t="s">
        <v>93</v>
      </c>
      <c r="AE15" s="95" t="s">
        <v>94</v>
      </c>
      <c r="AF15" s="120"/>
      <c r="AG15" s="112" t="s">
        <v>95</v>
      </c>
      <c r="AH15" s="112" t="s">
        <v>96</v>
      </c>
      <c r="AI15" s="122"/>
      <c r="AJ15" s="124"/>
    </row>
    <row r="16" spans="2:36">
      <c r="B16" s="93"/>
      <c r="C16" s="95"/>
      <c r="D16" s="95"/>
      <c r="E16" s="95"/>
      <c r="F16" s="97"/>
      <c r="G16" s="95"/>
      <c r="H16" s="101"/>
      <c r="I16" s="101"/>
      <c r="J16" s="102"/>
      <c r="K16" s="103"/>
      <c r="L16" s="125"/>
      <c r="M16" s="126"/>
      <c r="N16" s="103"/>
      <c r="O16" s="103"/>
      <c r="P16" s="130"/>
      <c r="Q16" s="127"/>
      <c r="R16" s="137"/>
      <c r="S16" s="138"/>
      <c r="T16" s="139"/>
      <c r="U16" s="110"/>
      <c r="V16" s="111"/>
      <c r="W16" s="106"/>
      <c r="X16" s="107"/>
      <c r="Y16" s="113"/>
      <c r="Z16" s="106"/>
      <c r="AA16" s="115"/>
      <c r="AB16" s="115"/>
      <c r="AC16" s="95"/>
      <c r="AD16" s="95"/>
      <c r="AE16" s="95"/>
      <c r="AF16" s="120"/>
      <c r="AG16" s="113"/>
      <c r="AH16" s="113"/>
      <c r="AI16" s="122"/>
      <c r="AJ16" s="124"/>
    </row>
    <row r="17" spans="2:36">
      <c r="B17" s="93"/>
      <c r="C17" s="95"/>
      <c r="D17" s="95"/>
      <c r="E17" s="95"/>
      <c r="F17" s="97"/>
      <c r="G17" s="95"/>
      <c r="H17" s="101"/>
      <c r="I17" s="101"/>
      <c r="J17" s="102"/>
      <c r="K17" s="103"/>
      <c r="L17" s="125"/>
      <c r="M17" s="126"/>
      <c r="N17" s="103"/>
      <c r="O17" s="103"/>
      <c r="P17" s="131"/>
      <c r="Q17" s="127"/>
      <c r="R17" s="114" t="s">
        <v>83</v>
      </c>
      <c r="S17" s="114" t="s">
        <v>84</v>
      </c>
      <c r="T17" s="114" t="s">
        <v>85</v>
      </c>
      <c r="U17" s="58"/>
      <c r="V17" s="58"/>
      <c r="W17" s="106"/>
      <c r="X17" s="107"/>
      <c r="Y17" s="113"/>
      <c r="Z17" s="106"/>
      <c r="AA17" s="115"/>
      <c r="AB17" s="115"/>
      <c r="AC17" s="95"/>
      <c r="AD17" s="95"/>
      <c r="AE17" s="95"/>
      <c r="AF17" s="120"/>
      <c r="AG17" s="113"/>
      <c r="AH17" s="113"/>
      <c r="AI17" s="122"/>
      <c r="AJ17" s="124"/>
    </row>
    <row r="18" spans="2:36">
      <c r="B18" s="93"/>
      <c r="C18" s="95"/>
      <c r="D18" s="95"/>
      <c r="E18" s="95"/>
      <c r="F18" s="97"/>
      <c r="G18" s="95"/>
      <c r="H18" s="101"/>
      <c r="I18" s="101"/>
      <c r="J18" s="102"/>
      <c r="K18" s="103"/>
      <c r="L18" s="125"/>
      <c r="M18" s="126"/>
      <c r="N18" s="103"/>
      <c r="O18" s="103"/>
      <c r="P18" s="131"/>
      <c r="Q18" s="127"/>
      <c r="R18" s="115"/>
      <c r="S18" s="115"/>
      <c r="T18" s="115"/>
      <c r="U18" s="132" t="s">
        <v>83</v>
      </c>
      <c r="V18" s="132" t="s">
        <v>97</v>
      </c>
      <c r="W18" s="106"/>
      <c r="X18" s="107"/>
      <c r="Y18" s="113"/>
      <c r="Z18" s="106"/>
      <c r="AA18" s="115"/>
      <c r="AB18" s="115"/>
      <c r="AC18" s="95"/>
      <c r="AD18" s="95"/>
      <c r="AE18" s="95"/>
      <c r="AF18" s="120"/>
      <c r="AG18" s="113"/>
      <c r="AH18" s="113"/>
      <c r="AI18" s="122"/>
      <c r="AJ18" s="124"/>
    </row>
    <row r="19" spans="2:36">
      <c r="B19" s="93"/>
      <c r="C19" s="95"/>
      <c r="D19" s="96"/>
      <c r="E19" s="95"/>
      <c r="F19" s="97"/>
      <c r="G19" s="95"/>
      <c r="H19" s="101"/>
      <c r="I19" s="101"/>
      <c r="J19" s="102"/>
      <c r="K19" s="103"/>
      <c r="L19" s="125"/>
      <c r="M19" s="126"/>
      <c r="N19" s="103"/>
      <c r="O19" s="103"/>
      <c r="P19" s="131"/>
      <c r="Q19" s="127"/>
      <c r="R19" s="115"/>
      <c r="S19" s="115"/>
      <c r="T19" s="115"/>
      <c r="U19" s="133"/>
      <c r="V19" s="133"/>
      <c r="W19" s="106"/>
      <c r="X19" s="107"/>
      <c r="Y19" s="113"/>
      <c r="Z19" s="106"/>
      <c r="AA19" s="115"/>
      <c r="AB19" s="115"/>
      <c r="AC19" s="95"/>
      <c r="AD19" s="95"/>
      <c r="AE19" s="95"/>
      <c r="AF19" s="120"/>
      <c r="AG19" s="113"/>
      <c r="AH19" s="113"/>
      <c r="AI19" s="122"/>
      <c r="AJ19" s="124"/>
    </row>
    <row r="20" spans="2:36">
      <c r="B20" s="59">
        <v>1</v>
      </c>
      <c r="C20" s="60">
        <v>6</v>
      </c>
      <c r="D20" s="59">
        <v>7</v>
      </c>
      <c r="E20" s="60">
        <v>8</v>
      </c>
      <c r="F20" s="59">
        <v>9</v>
      </c>
      <c r="G20" s="60">
        <v>10</v>
      </c>
      <c r="H20" s="59">
        <v>11</v>
      </c>
      <c r="I20" s="60">
        <v>12</v>
      </c>
      <c r="J20" s="59">
        <v>13</v>
      </c>
      <c r="K20" s="60">
        <v>14</v>
      </c>
      <c r="L20" s="59">
        <v>15</v>
      </c>
      <c r="M20" s="60">
        <v>16</v>
      </c>
      <c r="N20" s="59">
        <v>17</v>
      </c>
      <c r="O20" s="60">
        <v>18</v>
      </c>
      <c r="P20" s="59">
        <v>19</v>
      </c>
      <c r="Q20" s="60">
        <v>20</v>
      </c>
      <c r="R20" s="60">
        <v>24</v>
      </c>
      <c r="S20" s="59">
        <v>25</v>
      </c>
      <c r="T20" s="60">
        <v>26</v>
      </c>
      <c r="U20" s="59">
        <v>27</v>
      </c>
      <c r="V20" s="60">
        <v>28</v>
      </c>
      <c r="W20" s="59">
        <v>29</v>
      </c>
      <c r="X20" s="60">
        <v>30</v>
      </c>
      <c r="Y20" s="59">
        <v>31</v>
      </c>
      <c r="Z20" s="60">
        <v>32</v>
      </c>
      <c r="AA20" s="59">
        <v>33</v>
      </c>
      <c r="AB20" s="60">
        <v>34</v>
      </c>
      <c r="AC20" s="59">
        <v>35</v>
      </c>
      <c r="AD20" s="60">
        <v>36</v>
      </c>
      <c r="AE20" s="59">
        <v>37</v>
      </c>
      <c r="AF20" s="60">
        <v>38</v>
      </c>
      <c r="AG20" s="59">
        <v>39</v>
      </c>
      <c r="AH20" s="60">
        <v>40</v>
      </c>
      <c r="AI20" s="59">
        <v>41</v>
      </c>
      <c r="AJ20" s="60">
        <v>42</v>
      </c>
    </row>
    <row r="21" spans="2:36">
      <c r="B21" s="61">
        <v>1</v>
      </c>
      <c r="C21" s="61">
        <v>33</v>
      </c>
      <c r="D21" s="62" t="s">
        <v>98</v>
      </c>
      <c r="E21" s="61">
        <v>5.41</v>
      </c>
      <c r="F21" s="61">
        <v>17697</v>
      </c>
      <c r="G21" s="61">
        <f>E21*F21</f>
        <v>95740.77</v>
      </c>
      <c r="H21" s="61"/>
      <c r="I21" s="61"/>
      <c r="J21" s="63">
        <v>2</v>
      </c>
      <c r="K21" s="61">
        <v>6</v>
      </c>
      <c r="L21" s="64">
        <v>2</v>
      </c>
      <c r="M21" s="65">
        <f>G21/18*J21</f>
        <v>10637.863333333335</v>
      </c>
      <c r="N21" s="65">
        <f>G21/18*K21</f>
        <v>31913.590000000004</v>
      </c>
      <c r="O21" s="65">
        <f>G21/18*L21</f>
        <v>10637.863333333335</v>
      </c>
      <c r="P21" s="66">
        <f>(I21+M21+N21+O21)*25%</f>
        <v>13297.329166666668</v>
      </c>
      <c r="Q21" s="67">
        <f>(M21+N21+O21+I21+P21)*10%</f>
        <v>6648.664583333335</v>
      </c>
      <c r="R21" s="61">
        <v>246</v>
      </c>
      <c r="S21" s="61">
        <v>738</v>
      </c>
      <c r="T21" s="61">
        <v>246</v>
      </c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>
        <v>15956</v>
      </c>
      <c r="AG21" s="61"/>
      <c r="AH21" s="61"/>
      <c r="AI21" s="66">
        <f>AF21+AG21+AB21+AA21+Z21</f>
        <v>15956</v>
      </c>
      <c r="AJ21" s="65">
        <f>M21+N21+O21+P21+Q21+R21+S21+T21+U21+V21+W21+X21+Y21+Z21+AA21+AB21+AC21+AD21+AE21+AF21+AG21+AH21+I21</f>
        <v>90321.310416666674</v>
      </c>
    </row>
    <row r="22" spans="2:36">
      <c r="B22" s="68">
        <v>2</v>
      </c>
      <c r="C22" s="69">
        <v>29</v>
      </c>
      <c r="D22" s="62" t="s">
        <v>98</v>
      </c>
      <c r="E22" s="69">
        <v>5.41</v>
      </c>
      <c r="F22" s="69">
        <v>17697</v>
      </c>
      <c r="G22" s="68">
        <f t="shared" ref="G22:G46" si="0">E22*F22</f>
        <v>95740.77</v>
      </c>
      <c r="H22" s="69"/>
      <c r="I22" s="69"/>
      <c r="J22" s="69"/>
      <c r="K22" s="69">
        <v>9</v>
      </c>
      <c r="L22" s="70"/>
      <c r="M22" s="65">
        <f t="shared" ref="M22:M45" si="1">G22/18*J22</f>
        <v>0</v>
      </c>
      <c r="N22" s="65">
        <f t="shared" ref="N22:N46" si="2">G22/18*K22</f>
        <v>47870.385000000009</v>
      </c>
      <c r="O22" s="65">
        <f t="shared" ref="O22:O45" si="3">G22/18*L22</f>
        <v>0</v>
      </c>
      <c r="P22" s="66">
        <f t="shared" ref="P22:P45" si="4">(I22+M22+N22+O22)*25%</f>
        <v>11967.596250000002</v>
      </c>
      <c r="Q22" s="71">
        <f t="shared" ref="Q22:Q45" si="5">(M22+N22+O22+I22+P22)*10%</f>
        <v>5983.7981250000012</v>
      </c>
      <c r="R22" s="69"/>
      <c r="S22" s="69">
        <v>1107</v>
      </c>
      <c r="T22" s="69"/>
      <c r="U22" s="69"/>
      <c r="V22" s="69"/>
      <c r="W22" s="69"/>
      <c r="X22" s="69"/>
      <c r="Y22" s="69"/>
      <c r="Z22" s="69">
        <v>23935</v>
      </c>
      <c r="AA22" s="69"/>
      <c r="AB22" s="69"/>
      <c r="AC22" s="69"/>
      <c r="AD22" s="69"/>
      <c r="AE22" s="69"/>
      <c r="AF22" s="69">
        <v>17951</v>
      </c>
      <c r="AG22" s="69"/>
      <c r="AH22" s="68"/>
      <c r="AI22" s="66">
        <f t="shared" ref="AI22:AI46" si="6">AF22+AG22+AB22+AA22+Z22</f>
        <v>41886</v>
      </c>
      <c r="AJ22" s="65">
        <f>M22+N22+O22+P22+Q22+R22+S22+T22+U22+V22+W22+X22+Y22+Z22+AA22+AB22+AC22+AD22+AE22+AF22+AG22+AH22+I22</f>
        <v>108814.77937500001</v>
      </c>
    </row>
    <row r="23" spans="2:36">
      <c r="B23" s="68">
        <v>3</v>
      </c>
      <c r="C23" s="69">
        <v>28.1</v>
      </c>
      <c r="D23" s="62" t="s">
        <v>98</v>
      </c>
      <c r="E23" s="69">
        <v>5.41</v>
      </c>
      <c r="F23" s="69">
        <v>17697</v>
      </c>
      <c r="G23" s="68">
        <f t="shared" si="0"/>
        <v>95740.77</v>
      </c>
      <c r="H23" s="69"/>
      <c r="I23" s="69"/>
      <c r="J23" s="69"/>
      <c r="K23" s="69">
        <v>15</v>
      </c>
      <c r="L23" s="70">
        <v>4</v>
      </c>
      <c r="M23" s="65">
        <f t="shared" si="1"/>
        <v>0</v>
      </c>
      <c r="N23" s="65">
        <f t="shared" si="2"/>
        <v>79783.975000000006</v>
      </c>
      <c r="O23" s="65">
        <f t="shared" si="3"/>
        <v>21275.726666666669</v>
      </c>
      <c r="P23" s="66">
        <f t="shared" si="4"/>
        <v>25264.925416666669</v>
      </c>
      <c r="Q23" s="71">
        <f t="shared" si="5"/>
        <v>12632.462708333334</v>
      </c>
      <c r="R23" s="69"/>
      <c r="S23" s="69">
        <v>1845</v>
      </c>
      <c r="T23" s="69">
        <v>492</v>
      </c>
      <c r="U23" s="69"/>
      <c r="V23" s="69"/>
      <c r="W23" s="69"/>
      <c r="X23" s="69"/>
      <c r="Y23" s="69"/>
      <c r="Z23" s="69">
        <v>50529</v>
      </c>
      <c r="AA23" s="69"/>
      <c r="AB23" s="69"/>
      <c r="AC23" s="69"/>
      <c r="AD23" s="69"/>
      <c r="AE23" s="69"/>
      <c r="AF23" s="69">
        <v>29919</v>
      </c>
      <c r="AG23" s="69"/>
      <c r="AH23" s="68"/>
      <c r="AI23" s="66">
        <f t="shared" si="6"/>
        <v>80448</v>
      </c>
      <c r="AJ23" s="65">
        <f>M23+N23+O23+P23+Q23+R23+S23+T23+U23+V23+W23+X23+Y23+Z23+AA23+AB23+AC23+AD23+AE23+AF23+AG23+AH23+I23</f>
        <v>221742.08979166669</v>
      </c>
    </row>
    <row r="24" spans="2:36">
      <c r="B24" s="68">
        <v>4</v>
      </c>
      <c r="C24" s="69">
        <v>32</v>
      </c>
      <c r="D24" s="62" t="s">
        <v>98</v>
      </c>
      <c r="E24" s="69">
        <v>5.41</v>
      </c>
      <c r="F24" s="69">
        <v>17697</v>
      </c>
      <c r="G24" s="68">
        <f t="shared" si="0"/>
        <v>95740.77</v>
      </c>
      <c r="H24" s="69"/>
      <c r="I24" s="69"/>
      <c r="J24" s="69">
        <v>19</v>
      </c>
      <c r="K24" s="69"/>
      <c r="L24" s="70"/>
      <c r="M24" s="65">
        <f t="shared" si="1"/>
        <v>101059.70166666668</v>
      </c>
      <c r="N24" s="65">
        <f t="shared" si="2"/>
        <v>0</v>
      </c>
      <c r="O24" s="65">
        <f t="shared" si="3"/>
        <v>0</v>
      </c>
      <c r="P24" s="66">
        <f t="shared" si="4"/>
        <v>25264.925416666669</v>
      </c>
      <c r="Q24" s="71">
        <f t="shared" si="5"/>
        <v>12632.462708333334</v>
      </c>
      <c r="R24" s="69">
        <v>1176</v>
      </c>
      <c r="S24" s="69"/>
      <c r="T24" s="69"/>
      <c r="U24" s="69">
        <v>2212</v>
      </c>
      <c r="V24" s="69"/>
      <c r="W24" s="69"/>
      <c r="X24" s="69"/>
      <c r="Y24" s="69"/>
      <c r="Z24" s="69"/>
      <c r="AA24" s="69"/>
      <c r="AB24" s="69"/>
      <c r="AC24" s="69">
        <v>35903</v>
      </c>
      <c r="AD24" s="69"/>
      <c r="AE24" s="69"/>
      <c r="AF24" s="69">
        <v>37897</v>
      </c>
      <c r="AG24" s="69"/>
      <c r="AH24" s="69"/>
      <c r="AI24" s="66">
        <f t="shared" si="6"/>
        <v>37897</v>
      </c>
      <c r="AJ24" s="65">
        <f>M24+N24+O24+P24+Q24+R24+S24+T24+U24+V24+W24+X24+Y24+Z24+AA24+AB24+AC24+AD24+AE24+AF24+AG24+AH24+I24</f>
        <v>216145.08979166669</v>
      </c>
    </row>
    <row r="25" spans="2:36">
      <c r="B25" s="68">
        <v>5</v>
      </c>
      <c r="C25" s="69">
        <v>24</v>
      </c>
      <c r="D25" s="62" t="s">
        <v>98</v>
      </c>
      <c r="E25" s="69">
        <v>5.32</v>
      </c>
      <c r="F25" s="69">
        <v>17697</v>
      </c>
      <c r="G25" s="68">
        <f t="shared" si="0"/>
        <v>94148.040000000008</v>
      </c>
      <c r="H25" s="69">
        <v>1</v>
      </c>
      <c r="I25" s="69">
        <f>G25/24*H25</f>
        <v>3922.8350000000005</v>
      </c>
      <c r="J25" s="69">
        <v>2</v>
      </c>
      <c r="K25" s="69">
        <v>2</v>
      </c>
      <c r="L25" s="70">
        <v>1</v>
      </c>
      <c r="M25" s="65">
        <f t="shared" si="1"/>
        <v>10460.893333333333</v>
      </c>
      <c r="N25" s="65">
        <f t="shared" si="2"/>
        <v>10460.893333333333</v>
      </c>
      <c r="O25" s="65">
        <f t="shared" si="3"/>
        <v>5230.4466666666667</v>
      </c>
      <c r="P25" s="66">
        <f t="shared" si="4"/>
        <v>7518.7670833333332</v>
      </c>
      <c r="Q25" s="71">
        <f t="shared" si="5"/>
        <v>3759.383541666667</v>
      </c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>
        <v>7846</v>
      </c>
      <c r="AG25" s="69"/>
      <c r="AH25" s="69"/>
      <c r="AI25" s="66">
        <f t="shared" si="6"/>
        <v>7846</v>
      </c>
      <c r="AJ25" s="65">
        <f>M25+N25+O25+P25+Q25+R25+S25+T25+U25+V25+W25+X25+Y25+Z25+AA25+AB25+AC25+AD25+AE25+AF25+AG25+AH25+I25</f>
        <v>49199.218958333338</v>
      </c>
    </row>
    <row r="26" spans="2:36">
      <c r="B26" s="68">
        <v>6</v>
      </c>
      <c r="C26" s="69">
        <v>9.5</v>
      </c>
      <c r="D26" s="62" t="s">
        <v>36</v>
      </c>
      <c r="E26" s="69">
        <v>4.79</v>
      </c>
      <c r="F26" s="69">
        <v>17697</v>
      </c>
      <c r="G26" s="68">
        <f t="shared" si="0"/>
        <v>84768.63</v>
      </c>
      <c r="H26" s="69"/>
      <c r="I26" s="69"/>
      <c r="J26" s="69"/>
      <c r="K26" s="69">
        <v>9</v>
      </c>
      <c r="L26" s="70"/>
      <c r="M26" s="65">
        <f t="shared" si="1"/>
        <v>0</v>
      </c>
      <c r="N26" s="65">
        <f t="shared" si="2"/>
        <v>42384.315000000002</v>
      </c>
      <c r="O26" s="65">
        <f t="shared" si="3"/>
        <v>0</v>
      </c>
      <c r="P26" s="66">
        <f t="shared" si="4"/>
        <v>10596.078750000001</v>
      </c>
      <c r="Q26" s="71">
        <f t="shared" si="5"/>
        <v>5298.0393750000003</v>
      </c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>
        <v>15894</v>
      </c>
      <c r="AG26" s="69"/>
      <c r="AH26" s="69"/>
      <c r="AI26" s="66">
        <f t="shared" si="6"/>
        <v>15894</v>
      </c>
      <c r="AJ26" s="65">
        <f>M26+N26+O26+P26+Q26+R26+S26+T26+U26+V26+W26+X26+Y26+Z26+AA26+AB26+AC26+AD26+AE26+AF26+AG26+AH26+I26</f>
        <v>74172.43312500001</v>
      </c>
    </row>
    <row r="27" spans="2:36">
      <c r="B27" s="68">
        <v>7</v>
      </c>
      <c r="C27" s="69">
        <v>28</v>
      </c>
      <c r="D27" s="62" t="s">
        <v>36</v>
      </c>
      <c r="E27" s="72">
        <v>5.2</v>
      </c>
      <c r="F27" s="69">
        <v>17697</v>
      </c>
      <c r="G27" s="68">
        <f t="shared" si="0"/>
        <v>92024.400000000009</v>
      </c>
      <c r="H27" s="69"/>
      <c r="I27" s="69"/>
      <c r="J27" s="69"/>
      <c r="K27" s="69">
        <v>16</v>
      </c>
      <c r="L27" s="70">
        <v>7</v>
      </c>
      <c r="M27" s="65">
        <f t="shared" si="1"/>
        <v>0</v>
      </c>
      <c r="N27" s="65">
        <f t="shared" si="2"/>
        <v>81799.466666666674</v>
      </c>
      <c r="O27" s="65">
        <f t="shared" si="3"/>
        <v>35787.26666666667</v>
      </c>
      <c r="P27" s="66">
        <f t="shared" si="4"/>
        <v>29396.683333333334</v>
      </c>
      <c r="Q27" s="71">
        <f t="shared" si="5"/>
        <v>14698.341666666669</v>
      </c>
      <c r="R27" s="69"/>
      <c r="S27" s="69">
        <v>1568</v>
      </c>
      <c r="T27" s="69">
        <v>784</v>
      </c>
      <c r="U27" s="69"/>
      <c r="V27" s="69">
        <v>2654</v>
      </c>
      <c r="W27" s="69"/>
      <c r="X27" s="69"/>
      <c r="Y27" s="69"/>
      <c r="Z27" s="69"/>
      <c r="AA27" s="69"/>
      <c r="AB27" s="69"/>
      <c r="AC27" s="69"/>
      <c r="AD27" s="69"/>
      <c r="AE27" s="69"/>
      <c r="AF27" s="69">
        <v>30675</v>
      </c>
      <c r="AG27" s="69"/>
      <c r="AH27" s="69"/>
      <c r="AI27" s="66">
        <f t="shared" si="6"/>
        <v>30675</v>
      </c>
      <c r="AJ27" s="65">
        <f>M27+N27+O27+P27+Q27+R27+S27+T27+U27+V27+W27+X27+Y27+Z27+AA27+AB27+AC27+AD27+AE27+AF27+AG27+AH27+I27</f>
        <v>197362.75833333336</v>
      </c>
    </row>
    <row r="28" spans="2:36">
      <c r="B28" s="68">
        <v>8</v>
      </c>
      <c r="C28" s="69">
        <v>28.9</v>
      </c>
      <c r="D28" s="62" t="s">
        <v>36</v>
      </c>
      <c r="E28" s="72">
        <v>5.2</v>
      </c>
      <c r="F28" s="69">
        <v>17697</v>
      </c>
      <c r="G28" s="68">
        <f t="shared" si="0"/>
        <v>92024.400000000009</v>
      </c>
      <c r="H28" s="69"/>
      <c r="I28" s="69"/>
      <c r="J28" s="69"/>
      <c r="K28" s="69">
        <v>4</v>
      </c>
      <c r="L28" s="70"/>
      <c r="M28" s="65">
        <f t="shared" si="1"/>
        <v>0</v>
      </c>
      <c r="N28" s="65">
        <f t="shared" si="2"/>
        <v>20449.866666666669</v>
      </c>
      <c r="O28" s="65">
        <f t="shared" si="3"/>
        <v>0</v>
      </c>
      <c r="P28" s="66">
        <f t="shared" si="4"/>
        <v>5112.4666666666672</v>
      </c>
      <c r="Q28" s="71">
        <f t="shared" si="5"/>
        <v>2556.2333333333336</v>
      </c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>
        <v>7669</v>
      </c>
      <c r="AG28" s="69"/>
      <c r="AH28" s="69"/>
      <c r="AI28" s="66">
        <f t="shared" si="6"/>
        <v>7669</v>
      </c>
      <c r="AJ28" s="65">
        <f>M28+N28+O28+P28+Q28+R28+S28+T28+U28+V28+W28+X28+Y28+Z28+AA28+AB28+AC28+AD28+AE28+AF28+AG28+AH28+I28</f>
        <v>35787.566666666666</v>
      </c>
    </row>
    <row r="29" spans="2:36">
      <c r="B29" s="68">
        <v>9</v>
      </c>
      <c r="C29" s="69">
        <v>7</v>
      </c>
      <c r="D29" s="62" t="s">
        <v>36</v>
      </c>
      <c r="E29" s="69">
        <v>4.79</v>
      </c>
      <c r="F29" s="69">
        <v>17697</v>
      </c>
      <c r="G29" s="68">
        <f t="shared" si="0"/>
        <v>84768.63</v>
      </c>
      <c r="H29" s="69"/>
      <c r="I29" s="69"/>
      <c r="J29" s="69"/>
      <c r="K29" s="69">
        <v>15</v>
      </c>
      <c r="L29" s="69">
        <v>3</v>
      </c>
      <c r="M29" s="65">
        <f t="shared" si="1"/>
        <v>0</v>
      </c>
      <c r="N29" s="65">
        <f t="shared" si="2"/>
        <v>70640.525000000009</v>
      </c>
      <c r="O29" s="65">
        <f t="shared" si="3"/>
        <v>14128.105000000001</v>
      </c>
      <c r="P29" s="66">
        <f t="shared" si="4"/>
        <v>21192.157500000001</v>
      </c>
      <c r="Q29" s="71">
        <f t="shared" si="5"/>
        <v>10596.078750000001</v>
      </c>
      <c r="R29" s="69"/>
      <c r="S29" s="69"/>
      <c r="T29" s="69"/>
      <c r="U29" s="69"/>
      <c r="V29" s="69">
        <v>2654</v>
      </c>
      <c r="W29" s="69"/>
      <c r="X29" s="69"/>
      <c r="Y29" s="69"/>
      <c r="Z29" s="69"/>
      <c r="AA29" s="69">
        <v>37086</v>
      </c>
      <c r="AB29" s="69"/>
      <c r="AC29" s="69"/>
      <c r="AD29" s="69"/>
      <c r="AE29" s="69"/>
      <c r="AF29" s="69">
        <v>26490</v>
      </c>
      <c r="AG29" s="69"/>
      <c r="AH29" s="69"/>
      <c r="AI29" s="66">
        <f t="shared" si="6"/>
        <v>63576</v>
      </c>
      <c r="AJ29" s="65">
        <f>M29+N29+O29+P29+Q29+R29+S29+T29+U29+V29+W29+X29+Y29+Z29+AA29+AB29+AC29+AD29+AE29+AF29+AG29+AH29+I29</f>
        <v>182786.86625000002</v>
      </c>
    </row>
    <row r="30" spans="2:36">
      <c r="B30" s="68">
        <v>10</v>
      </c>
      <c r="C30" s="69">
        <v>24</v>
      </c>
      <c r="D30" s="62" t="s">
        <v>36</v>
      </c>
      <c r="E30" s="72">
        <v>5.12</v>
      </c>
      <c r="F30" s="69">
        <v>17697</v>
      </c>
      <c r="G30" s="68">
        <f t="shared" si="0"/>
        <v>90608.639999999999</v>
      </c>
      <c r="H30" s="69"/>
      <c r="I30" s="69"/>
      <c r="J30" s="69">
        <v>20</v>
      </c>
      <c r="K30" s="69"/>
      <c r="L30" s="70"/>
      <c r="M30" s="65">
        <f t="shared" si="1"/>
        <v>100676.26666666666</v>
      </c>
      <c r="N30" s="65">
        <f t="shared" si="2"/>
        <v>0</v>
      </c>
      <c r="O30" s="65">
        <f t="shared" si="3"/>
        <v>0</v>
      </c>
      <c r="P30" s="66">
        <f t="shared" si="4"/>
        <v>25169.066666666666</v>
      </c>
      <c r="Q30" s="71">
        <f t="shared" si="5"/>
        <v>12584.533333333333</v>
      </c>
      <c r="R30" s="69">
        <v>1176</v>
      </c>
      <c r="S30" s="69"/>
      <c r="T30" s="69"/>
      <c r="U30" s="69">
        <v>2212</v>
      </c>
      <c r="V30" s="69"/>
      <c r="W30" s="69"/>
      <c r="X30" s="69"/>
      <c r="Y30" s="69"/>
      <c r="Z30" s="69"/>
      <c r="AA30" s="69">
        <v>44046</v>
      </c>
      <c r="AB30" s="69"/>
      <c r="AC30" s="69"/>
      <c r="AD30" s="69"/>
      <c r="AE30" s="69"/>
      <c r="AF30" s="69">
        <v>37754</v>
      </c>
      <c r="AG30" s="69"/>
      <c r="AH30" s="69"/>
      <c r="AI30" s="66">
        <f t="shared" si="6"/>
        <v>81800</v>
      </c>
      <c r="AJ30" s="65">
        <f>M30+N30+O30+P30+Q30+R30+S30+T30+U30+V30+W30+X30+Y30+Z30+AA30+AB30+AC30+AD30+AE30+AF30+AG30+AH30+I30</f>
        <v>223617.86666666667</v>
      </c>
    </row>
    <row r="31" spans="2:36">
      <c r="B31" s="68">
        <v>11</v>
      </c>
      <c r="C31" s="69">
        <v>25</v>
      </c>
      <c r="D31" s="62" t="s">
        <v>36</v>
      </c>
      <c r="E31" s="72">
        <v>5.2</v>
      </c>
      <c r="F31" s="69">
        <v>17697</v>
      </c>
      <c r="G31" s="68">
        <f t="shared" si="0"/>
        <v>92024.400000000009</v>
      </c>
      <c r="H31" s="69"/>
      <c r="I31" s="69"/>
      <c r="J31" s="69">
        <v>18</v>
      </c>
      <c r="K31" s="69"/>
      <c r="L31" s="69"/>
      <c r="M31" s="65">
        <f t="shared" si="1"/>
        <v>92024.400000000009</v>
      </c>
      <c r="N31" s="65">
        <f t="shared" si="2"/>
        <v>0</v>
      </c>
      <c r="O31" s="65">
        <f t="shared" si="3"/>
        <v>0</v>
      </c>
      <c r="P31" s="66">
        <f t="shared" si="4"/>
        <v>23006.100000000002</v>
      </c>
      <c r="Q31" s="71">
        <f t="shared" si="5"/>
        <v>11503.050000000003</v>
      </c>
      <c r="R31" s="69">
        <v>1176</v>
      </c>
      <c r="S31" s="69"/>
      <c r="T31" s="69"/>
      <c r="U31" s="69">
        <v>2212</v>
      </c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>
        <v>34509</v>
      </c>
      <c r="AG31" s="69"/>
      <c r="AH31" s="69"/>
      <c r="AI31" s="66">
        <f t="shared" si="6"/>
        <v>34509</v>
      </c>
      <c r="AJ31" s="65">
        <f>M31+N31+O31+P31+Q31+R31+S31+T31+U31+V31+W31+X31+Y31+Z31+AA31+AB31+AC31+AD31+AE31+AF31+AG31+AH31+I31</f>
        <v>164430.55000000002</v>
      </c>
    </row>
    <row r="32" spans="2:36">
      <c r="B32" s="68">
        <v>12</v>
      </c>
      <c r="C32" s="69">
        <v>15</v>
      </c>
      <c r="D32" s="62" t="s">
        <v>99</v>
      </c>
      <c r="E32" s="69">
        <v>4.17</v>
      </c>
      <c r="F32" s="69">
        <v>17697</v>
      </c>
      <c r="G32" s="68">
        <f t="shared" si="0"/>
        <v>73796.490000000005</v>
      </c>
      <c r="H32" s="69">
        <v>1</v>
      </c>
      <c r="I32" s="73">
        <f>G32/24*H32</f>
        <v>3074.8537500000002</v>
      </c>
      <c r="J32" s="69">
        <v>8</v>
      </c>
      <c r="K32" s="69">
        <v>15</v>
      </c>
      <c r="L32" s="70">
        <v>2</v>
      </c>
      <c r="M32" s="65">
        <f t="shared" si="1"/>
        <v>32798.44</v>
      </c>
      <c r="N32" s="65">
        <f t="shared" si="2"/>
        <v>61497.075000000004</v>
      </c>
      <c r="O32" s="65">
        <f t="shared" si="3"/>
        <v>8199.61</v>
      </c>
      <c r="P32" s="66">
        <f t="shared" si="4"/>
        <v>26392.494687500002</v>
      </c>
      <c r="Q32" s="71">
        <f t="shared" si="5"/>
        <v>13196.247343750001</v>
      </c>
      <c r="R32" s="69">
        <v>984</v>
      </c>
      <c r="S32" s="69">
        <v>1845</v>
      </c>
      <c r="T32" s="69">
        <v>246</v>
      </c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>
        <v>35361</v>
      </c>
      <c r="AG32" s="69"/>
      <c r="AH32" s="69"/>
      <c r="AI32" s="66">
        <f t="shared" si="6"/>
        <v>35361</v>
      </c>
      <c r="AJ32" s="65">
        <f>M32+N32+O32+P32+Q32+R32+S32+T32+U32+V32+W32+X32+Y32+Z32+AA32+AB32+AC32+AD32+AE32+AF32+AG32+AH32+I32</f>
        <v>183594.72078125004</v>
      </c>
    </row>
    <row r="33" spans="2:36">
      <c r="B33" s="68">
        <v>13</v>
      </c>
      <c r="C33" s="69">
        <v>15.11</v>
      </c>
      <c r="D33" s="62" t="s">
        <v>36</v>
      </c>
      <c r="E33" s="69">
        <v>4.95</v>
      </c>
      <c r="F33" s="69">
        <v>17697</v>
      </c>
      <c r="G33" s="68">
        <f t="shared" si="0"/>
        <v>87600.150000000009</v>
      </c>
      <c r="H33" s="69"/>
      <c r="I33" s="73">
        <f t="shared" ref="I33:I44" si="7">G33/24*H33</f>
        <v>0</v>
      </c>
      <c r="J33" s="69"/>
      <c r="K33" s="69">
        <v>11</v>
      </c>
      <c r="L33" s="70">
        <v>5</v>
      </c>
      <c r="M33" s="65">
        <f t="shared" si="1"/>
        <v>0</v>
      </c>
      <c r="N33" s="65">
        <f t="shared" si="2"/>
        <v>53533.425000000003</v>
      </c>
      <c r="O33" s="65">
        <f t="shared" si="3"/>
        <v>24333.375</v>
      </c>
      <c r="P33" s="66">
        <f t="shared" si="4"/>
        <v>19466.7</v>
      </c>
      <c r="Q33" s="71">
        <f t="shared" si="5"/>
        <v>9733.35</v>
      </c>
      <c r="R33" s="69"/>
      <c r="S33" s="69">
        <v>1078</v>
      </c>
      <c r="T33" s="69">
        <v>196</v>
      </c>
      <c r="U33" s="69"/>
      <c r="V33" s="69">
        <v>2654</v>
      </c>
      <c r="W33" s="69"/>
      <c r="X33" s="69"/>
      <c r="Y33" s="69"/>
      <c r="Z33" s="69"/>
      <c r="AA33" s="69">
        <v>34066</v>
      </c>
      <c r="AB33" s="69"/>
      <c r="AC33" s="69"/>
      <c r="AD33" s="69"/>
      <c r="AE33" s="69"/>
      <c r="AF33" s="69">
        <v>18250</v>
      </c>
      <c r="AG33" s="69"/>
      <c r="AH33" s="69"/>
      <c r="AI33" s="66">
        <f t="shared" si="6"/>
        <v>52316</v>
      </c>
      <c r="AJ33" s="65">
        <f>M33+N33+O33+P33+Q33+R33+S33+T33+U33+V33+W33+X33+Y33+Z33+AA33+AB33+AC33+AD33+AE33+AF33+AG33+AH33+I33</f>
        <v>163310.85</v>
      </c>
    </row>
    <row r="34" spans="2:36">
      <c r="B34" s="68">
        <v>14</v>
      </c>
      <c r="C34" s="69">
        <v>11.6</v>
      </c>
      <c r="D34" s="62" t="s">
        <v>100</v>
      </c>
      <c r="E34" s="72">
        <v>4.8099999999999996</v>
      </c>
      <c r="F34" s="69">
        <v>17697</v>
      </c>
      <c r="G34" s="68">
        <f t="shared" si="0"/>
        <v>85122.569999999992</v>
      </c>
      <c r="H34" s="69"/>
      <c r="I34" s="73">
        <f t="shared" si="7"/>
        <v>0</v>
      </c>
      <c r="J34" s="69"/>
      <c r="K34" s="69">
        <v>6</v>
      </c>
      <c r="L34" s="70">
        <v>2</v>
      </c>
      <c r="M34" s="65">
        <f t="shared" si="1"/>
        <v>0</v>
      </c>
      <c r="N34" s="65">
        <f t="shared" si="2"/>
        <v>28374.189999999995</v>
      </c>
      <c r="O34" s="65">
        <f t="shared" si="3"/>
        <v>9458.0633333333317</v>
      </c>
      <c r="P34" s="66">
        <f t="shared" si="4"/>
        <v>9458.0633333333317</v>
      </c>
      <c r="Q34" s="71">
        <f t="shared" si="5"/>
        <v>4729.0316666666658</v>
      </c>
      <c r="R34" s="69"/>
      <c r="S34" s="69">
        <v>588</v>
      </c>
      <c r="T34" s="69">
        <v>196</v>
      </c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>
        <v>10640</v>
      </c>
      <c r="AG34" s="69"/>
      <c r="AH34" s="69"/>
      <c r="AI34" s="66">
        <f t="shared" si="6"/>
        <v>10640</v>
      </c>
      <c r="AJ34" s="65">
        <f>M34+N34+O34+P34+Q34+R34+S34+T34+U34+V34+W34+X34+Y34+Z34+AA34+AB34+AC34+AD34+AE34+AF34+AG34+AH34+I34</f>
        <v>63443.348333333328</v>
      </c>
    </row>
    <row r="35" spans="2:36">
      <c r="B35" s="68">
        <v>15</v>
      </c>
      <c r="C35" s="69">
        <v>14.11</v>
      </c>
      <c r="D35" s="62" t="s">
        <v>100</v>
      </c>
      <c r="E35" s="72">
        <v>4.9000000000000004</v>
      </c>
      <c r="F35" s="69">
        <v>17697</v>
      </c>
      <c r="G35" s="68">
        <f t="shared" si="0"/>
        <v>86715.3</v>
      </c>
      <c r="H35" s="69"/>
      <c r="I35" s="73">
        <f t="shared" si="7"/>
        <v>0</v>
      </c>
      <c r="J35" s="69"/>
      <c r="K35" s="69">
        <v>5</v>
      </c>
      <c r="L35" s="70">
        <v>2</v>
      </c>
      <c r="M35" s="65">
        <f t="shared" si="1"/>
        <v>0</v>
      </c>
      <c r="N35" s="65">
        <f t="shared" si="2"/>
        <v>24087.583333333332</v>
      </c>
      <c r="O35" s="65">
        <f t="shared" si="3"/>
        <v>9635.0333333333328</v>
      </c>
      <c r="P35" s="66">
        <f t="shared" si="4"/>
        <v>8430.6541666666672</v>
      </c>
      <c r="Q35" s="71">
        <f t="shared" si="5"/>
        <v>4215.3270833333336</v>
      </c>
      <c r="R35" s="69"/>
      <c r="S35" s="69">
        <v>490</v>
      </c>
      <c r="T35" s="69">
        <v>196</v>
      </c>
      <c r="U35" s="69"/>
      <c r="V35" s="69">
        <v>2654</v>
      </c>
      <c r="W35" s="69"/>
      <c r="X35" s="69"/>
      <c r="Y35" s="69"/>
      <c r="Z35" s="69"/>
      <c r="AA35" s="69"/>
      <c r="AB35" s="69"/>
      <c r="AC35" s="69"/>
      <c r="AD35" s="69"/>
      <c r="AE35" s="69"/>
      <c r="AF35" s="69">
        <v>9033</v>
      </c>
      <c r="AG35" s="69"/>
      <c r="AH35" s="69"/>
      <c r="AI35" s="66">
        <f t="shared" si="6"/>
        <v>9033</v>
      </c>
      <c r="AJ35" s="65">
        <f>M35+N35+O35+P35+Q35+R35+S35+T35+U35+V35+W35+X35+Y35+Z35+AA35+AB35+AC35+AD35+AE35+AF35+AG35+AH35+I35</f>
        <v>58741.597916666666</v>
      </c>
    </row>
    <row r="36" spans="2:36">
      <c r="B36" s="68">
        <v>16</v>
      </c>
      <c r="C36" s="69">
        <v>13.2</v>
      </c>
      <c r="D36" s="62" t="s">
        <v>100</v>
      </c>
      <c r="E36" s="72">
        <v>4.9000000000000004</v>
      </c>
      <c r="F36" s="69">
        <v>17697</v>
      </c>
      <c r="G36" s="68">
        <f t="shared" si="0"/>
        <v>86715.3</v>
      </c>
      <c r="H36" s="69"/>
      <c r="I36" s="73">
        <f t="shared" si="7"/>
        <v>0</v>
      </c>
      <c r="J36" s="69"/>
      <c r="K36" s="69">
        <v>7</v>
      </c>
      <c r="L36" s="70">
        <v>1</v>
      </c>
      <c r="M36" s="65">
        <f t="shared" si="1"/>
        <v>0</v>
      </c>
      <c r="N36" s="65">
        <f t="shared" si="2"/>
        <v>33722.616666666669</v>
      </c>
      <c r="O36" s="65">
        <f t="shared" si="3"/>
        <v>4817.5166666666664</v>
      </c>
      <c r="P36" s="66">
        <f t="shared" si="4"/>
        <v>9635.0333333333328</v>
      </c>
      <c r="Q36" s="71">
        <f t="shared" si="5"/>
        <v>4817.5166666666664</v>
      </c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>
        <v>12646</v>
      </c>
      <c r="AG36" s="69"/>
      <c r="AH36" s="69"/>
      <c r="AI36" s="66">
        <f t="shared" si="6"/>
        <v>12646</v>
      </c>
      <c r="AJ36" s="65">
        <f>M36+N36+O36+P36+Q36+R36+S36+T36+U36+V36+W36+X36+Y36+Z36+AA36+AB36+AC36+AD36+AE36+AF36+AG36+AH36+I36</f>
        <v>65638.683333333334</v>
      </c>
    </row>
    <row r="37" spans="2:36">
      <c r="B37" s="68">
        <v>17</v>
      </c>
      <c r="C37" s="69">
        <v>7</v>
      </c>
      <c r="D37" s="62" t="s">
        <v>100</v>
      </c>
      <c r="E37" s="69">
        <v>4.74</v>
      </c>
      <c r="F37" s="69">
        <v>17697</v>
      </c>
      <c r="G37" s="68">
        <f t="shared" si="0"/>
        <v>83883.78</v>
      </c>
      <c r="H37" s="69"/>
      <c r="I37" s="73">
        <f t="shared" si="7"/>
        <v>0</v>
      </c>
      <c r="J37" s="69">
        <v>6</v>
      </c>
      <c r="K37" s="69"/>
      <c r="L37" s="70"/>
      <c r="M37" s="65">
        <f t="shared" si="1"/>
        <v>27961.260000000002</v>
      </c>
      <c r="N37" s="65">
        <f t="shared" si="2"/>
        <v>0</v>
      </c>
      <c r="O37" s="65">
        <f t="shared" si="3"/>
        <v>0</v>
      </c>
      <c r="P37" s="66">
        <f t="shared" si="4"/>
        <v>6990.3150000000005</v>
      </c>
      <c r="Q37" s="71">
        <f t="shared" si="5"/>
        <v>3495.1575000000007</v>
      </c>
      <c r="R37" s="69">
        <v>492</v>
      </c>
      <c r="S37" s="69"/>
      <c r="T37" s="69"/>
      <c r="U37" s="69"/>
      <c r="V37" s="69"/>
      <c r="W37" s="69"/>
      <c r="X37" s="69"/>
      <c r="Y37" s="69"/>
      <c r="Z37" s="69"/>
      <c r="AA37" s="69"/>
      <c r="AB37" s="69">
        <v>6990</v>
      </c>
      <c r="AC37" s="69"/>
      <c r="AD37" s="69"/>
      <c r="AE37" s="69"/>
      <c r="AF37" s="69">
        <v>10485</v>
      </c>
      <c r="AG37" s="69"/>
      <c r="AH37" s="69"/>
      <c r="AI37" s="66">
        <f t="shared" si="6"/>
        <v>17475</v>
      </c>
      <c r="AJ37" s="65">
        <f>M37+N37+O37+P37+Q37+R37+S37+T37+U37+V37+W37+X37+Y37+Z37+AA37+AB37+AC37+AD37+AE37+AF37+AG37+AH37+I37</f>
        <v>56413.732500000006</v>
      </c>
    </row>
    <row r="38" spans="2:36">
      <c r="B38" s="68">
        <v>18</v>
      </c>
      <c r="C38" s="69">
        <v>15.11</v>
      </c>
      <c r="D38" s="62" t="s">
        <v>101</v>
      </c>
      <c r="E38" s="69">
        <v>4.49</v>
      </c>
      <c r="F38" s="69">
        <v>17697</v>
      </c>
      <c r="G38" s="68">
        <f t="shared" si="0"/>
        <v>79459.53</v>
      </c>
      <c r="H38" s="69"/>
      <c r="I38" s="73">
        <f t="shared" si="7"/>
        <v>0</v>
      </c>
      <c r="J38" s="69"/>
      <c r="K38" s="69">
        <v>3</v>
      </c>
      <c r="L38" s="70"/>
      <c r="M38" s="65">
        <f t="shared" si="1"/>
        <v>0</v>
      </c>
      <c r="N38" s="65">
        <f t="shared" si="2"/>
        <v>13243.254999999999</v>
      </c>
      <c r="O38" s="65">
        <f t="shared" si="3"/>
        <v>0</v>
      </c>
      <c r="P38" s="66">
        <f t="shared" si="4"/>
        <v>3310.8137499999998</v>
      </c>
      <c r="Q38" s="71">
        <f t="shared" si="5"/>
        <v>1655.4068749999999</v>
      </c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>
        <v>4966</v>
      </c>
      <c r="AG38" s="69"/>
      <c r="AH38" s="69"/>
      <c r="AI38" s="66">
        <f t="shared" si="6"/>
        <v>4966</v>
      </c>
      <c r="AJ38" s="65">
        <f>M38+N38+O38+P38+Q38+R38+S38+T38+U38+V38+W38+X38+Y38+Z38+AA38+AB38+AC38+AD38+AE38+AF38+AG38+AH38+I38</f>
        <v>23175.475624999999</v>
      </c>
    </row>
    <row r="39" spans="2:36">
      <c r="B39" s="68">
        <v>19</v>
      </c>
      <c r="C39" s="69">
        <v>13.2</v>
      </c>
      <c r="D39" s="62" t="s">
        <v>101</v>
      </c>
      <c r="E39" s="69">
        <v>4.49</v>
      </c>
      <c r="F39" s="69">
        <v>17697</v>
      </c>
      <c r="G39" s="68">
        <f t="shared" si="0"/>
        <v>79459.53</v>
      </c>
      <c r="H39" s="69"/>
      <c r="I39" s="73">
        <f t="shared" si="7"/>
        <v>0</v>
      </c>
      <c r="J39" s="69"/>
      <c r="K39" s="69">
        <v>7</v>
      </c>
      <c r="L39" s="70">
        <v>1</v>
      </c>
      <c r="M39" s="65">
        <f t="shared" si="1"/>
        <v>0</v>
      </c>
      <c r="N39" s="65">
        <f t="shared" si="2"/>
        <v>30900.92833333333</v>
      </c>
      <c r="O39" s="65">
        <f t="shared" si="3"/>
        <v>4414.4183333333331</v>
      </c>
      <c r="P39" s="66">
        <f t="shared" si="4"/>
        <v>8828.8366666666661</v>
      </c>
      <c r="Q39" s="71">
        <f t="shared" si="5"/>
        <v>4414.418333333334</v>
      </c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>
        <v>11587</v>
      </c>
      <c r="AG39" s="69"/>
      <c r="AH39" s="68"/>
      <c r="AI39" s="66">
        <f t="shared" si="6"/>
        <v>11587</v>
      </c>
      <c r="AJ39" s="65">
        <f>M39+N39+O39+P39+Q39+R39+S39+T39+U39+V39+W39+X39+Y39+Z39+AA39+AB39+AC39+AD39+AE39+AF39+AG39+AH39+I39</f>
        <v>60145.601666666669</v>
      </c>
    </row>
    <row r="40" spans="2:36">
      <c r="B40" s="68">
        <v>20</v>
      </c>
      <c r="C40" s="69">
        <v>1</v>
      </c>
      <c r="D40" s="62" t="s">
        <v>46</v>
      </c>
      <c r="E40" s="69">
        <v>3.36</v>
      </c>
      <c r="F40" s="69">
        <v>17697</v>
      </c>
      <c r="G40" s="68">
        <f t="shared" si="0"/>
        <v>59461.919999999998</v>
      </c>
      <c r="H40" s="69"/>
      <c r="I40" s="73">
        <f t="shared" si="7"/>
        <v>0</v>
      </c>
      <c r="J40" s="69">
        <v>2</v>
      </c>
      <c r="K40" s="69">
        <v>6</v>
      </c>
      <c r="L40" s="70">
        <v>1</v>
      </c>
      <c r="M40" s="65">
        <f t="shared" si="1"/>
        <v>6606.88</v>
      </c>
      <c r="N40" s="65">
        <f t="shared" si="2"/>
        <v>19820.64</v>
      </c>
      <c r="O40" s="65">
        <f t="shared" si="3"/>
        <v>3303.44</v>
      </c>
      <c r="P40" s="66">
        <f t="shared" si="4"/>
        <v>7432.74</v>
      </c>
      <c r="Q40" s="71">
        <f t="shared" si="5"/>
        <v>3716.37</v>
      </c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>
        <v>8672</v>
      </c>
      <c r="AG40" s="69"/>
      <c r="AH40" s="74"/>
      <c r="AI40" s="66">
        <f t="shared" si="6"/>
        <v>8672</v>
      </c>
      <c r="AJ40" s="65">
        <f>M40+N40+O40+P40+Q40+R40+S40+T40+U40+V40+W40+X40+Y40+Z40+AA40+AB40+AC40+AD40+AE40+AF40+AG40+AH40+I40</f>
        <v>49552.07</v>
      </c>
    </row>
    <row r="41" spans="2:36">
      <c r="B41" s="68">
        <v>21</v>
      </c>
      <c r="C41" s="68">
        <v>5.7</v>
      </c>
      <c r="D41" s="62" t="s">
        <v>101</v>
      </c>
      <c r="E41" s="69">
        <v>4.2699999999999996</v>
      </c>
      <c r="F41" s="69">
        <v>17697</v>
      </c>
      <c r="G41" s="68">
        <f t="shared" si="0"/>
        <v>75566.189999999988</v>
      </c>
      <c r="H41" s="68"/>
      <c r="I41" s="73">
        <f t="shared" si="7"/>
        <v>0</v>
      </c>
      <c r="J41" s="69"/>
      <c r="K41" s="68">
        <v>10</v>
      </c>
      <c r="L41" s="70"/>
      <c r="M41" s="65">
        <f t="shared" si="1"/>
        <v>0</v>
      </c>
      <c r="N41" s="65">
        <f t="shared" si="2"/>
        <v>41981.21666666666</v>
      </c>
      <c r="O41" s="65">
        <f t="shared" si="3"/>
        <v>0</v>
      </c>
      <c r="P41" s="66">
        <f t="shared" si="4"/>
        <v>10495.304166666665</v>
      </c>
      <c r="Q41" s="71">
        <f t="shared" si="5"/>
        <v>5247.6520833333334</v>
      </c>
      <c r="R41" s="68"/>
      <c r="S41" s="68">
        <v>1230</v>
      </c>
      <c r="T41" s="68"/>
      <c r="U41" s="68"/>
      <c r="V41" s="68">
        <v>2654</v>
      </c>
      <c r="W41" s="68"/>
      <c r="X41" s="68"/>
      <c r="Y41" s="68"/>
      <c r="Z41" s="68"/>
      <c r="AA41" s="68"/>
      <c r="AB41" s="68"/>
      <c r="AC41" s="68"/>
      <c r="AD41" s="68"/>
      <c r="AE41" s="68"/>
      <c r="AF41" s="68">
        <v>15743</v>
      </c>
      <c r="AG41" s="68"/>
      <c r="AH41" s="50"/>
      <c r="AI41" s="66">
        <f t="shared" si="6"/>
        <v>15743</v>
      </c>
      <c r="AJ41" s="65">
        <f>M41+N41+O41+P41+Q41+R41+S41+T41+U41+V41+W41+X41+Y41+Z41+AA41+AB41+AC41+AD41+AE41+AF41+AG41+AH41+I41</f>
        <v>77351.172916666663</v>
      </c>
    </row>
    <row r="42" spans="2:36">
      <c r="B42" s="68">
        <v>22</v>
      </c>
      <c r="C42" s="68">
        <v>2</v>
      </c>
      <c r="D42" s="62" t="s">
        <v>100</v>
      </c>
      <c r="E42" s="69">
        <v>4.51</v>
      </c>
      <c r="F42" s="69">
        <v>17697</v>
      </c>
      <c r="G42" s="68">
        <f t="shared" si="0"/>
        <v>79813.47</v>
      </c>
      <c r="H42" s="68"/>
      <c r="I42" s="73">
        <f t="shared" si="7"/>
        <v>0</v>
      </c>
      <c r="J42" s="69"/>
      <c r="K42" s="68">
        <v>16</v>
      </c>
      <c r="L42" s="70">
        <v>2</v>
      </c>
      <c r="M42" s="65">
        <f t="shared" si="1"/>
        <v>0</v>
      </c>
      <c r="N42" s="65">
        <f t="shared" si="2"/>
        <v>70945.306666666671</v>
      </c>
      <c r="O42" s="65">
        <f t="shared" si="3"/>
        <v>8868.1633333333339</v>
      </c>
      <c r="P42" s="66">
        <f t="shared" si="4"/>
        <v>19953.3675</v>
      </c>
      <c r="Q42" s="71">
        <f t="shared" si="5"/>
        <v>9976.6837500000001</v>
      </c>
      <c r="R42" s="68"/>
      <c r="S42" s="68">
        <v>1568</v>
      </c>
      <c r="T42" s="68">
        <v>196</v>
      </c>
      <c r="U42" s="68"/>
      <c r="V42" s="68">
        <v>2654</v>
      </c>
      <c r="W42" s="68"/>
      <c r="X42" s="68"/>
      <c r="Y42" s="68"/>
      <c r="Z42" s="68"/>
      <c r="AA42" s="68"/>
      <c r="AB42" s="68">
        <v>29929</v>
      </c>
      <c r="AC42" s="68"/>
      <c r="AD42" s="68"/>
      <c r="AE42" s="68"/>
      <c r="AF42" s="68">
        <v>24942</v>
      </c>
      <c r="AG42" s="68">
        <v>35394</v>
      </c>
      <c r="AH42" s="50"/>
      <c r="AI42" s="66">
        <f t="shared" si="6"/>
        <v>90265</v>
      </c>
      <c r="AJ42" s="65">
        <f>M42+N42+O42+P42+Q42+R42+S42+T42+U42+V42+W42+X42+Y42+Z42+AA42+AB42+AC42+AD42+AE42+AF42+AG42+AH42+I42</f>
        <v>204426.52124999999</v>
      </c>
    </row>
    <row r="43" spans="2:36">
      <c r="B43" s="68">
        <v>23</v>
      </c>
      <c r="C43" s="68">
        <v>9.6999999999999993</v>
      </c>
      <c r="D43" s="62" t="s">
        <v>100</v>
      </c>
      <c r="E43" s="69">
        <v>4.74</v>
      </c>
      <c r="F43" s="68">
        <v>17697</v>
      </c>
      <c r="G43" s="68">
        <f t="shared" si="0"/>
        <v>83883.78</v>
      </c>
      <c r="H43" s="68"/>
      <c r="I43" s="73">
        <f t="shared" si="7"/>
        <v>0</v>
      </c>
      <c r="J43" s="69">
        <v>18</v>
      </c>
      <c r="K43" s="68"/>
      <c r="L43" s="70"/>
      <c r="M43" s="65">
        <f t="shared" si="1"/>
        <v>83883.78</v>
      </c>
      <c r="N43" s="65">
        <f t="shared" si="2"/>
        <v>0</v>
      </c>
      <c r="O43" s="65">
        <f t="shared" si="3"/>
        <v>0</v>
      </c>
      <c r="P43" s="66">
        <f t="shared" si="4"/>
        <v>20970.945</v>
      </c>
      <c r="Q43" s="71">
        <f t="shared" si="5"/>
        <v>10485.472500000002</v>
      </c>
      <c r="R43" s="68">
        <v>1176</v>
      </c>
      <c r="S43" s="68"/>
      <c r="T43" s="68"/>
      <c r="U43" s="68">
        <v>2212</v>
      </c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>
        <v>31456</v>
      </c>
      <c r="AG43" s="68"/>
      <c r="AH43" s="50"/>
      <c r="AI43" s="66">
        <f t="shared" si="6"/>
        <v>31456</v>
      </c>
      <c r="AJ43" s="65">
        <f>M43+N43+O43+P43+Q43+R43+S43+T43+U43+V43+W43+X43+Y43+Z43+AA43+AB43+AC43+AD43+AE43+AF43+AG43+AH43+I43</f>
        <v>150184.19750000001</v>
      </c>
    </row>
    <row r="44" spans="2:36">
      <c r="B44" s="68">
        <v>24</v>
      </c>
      <c r="C44" s="75">
        <v>7</v>
      </c>
      <c r="D44" s="76" t="s">
        <v>46</v>
      </c>
      <c r="E44" s="69">
        <v>3.53</v>
      </c>
      <c r="F44" s="68">
        <v>17697</v>
      </c>
      <c r="G44" s="68">
        <f t="shared" si="0"/>
        <v>62470.409999999996</v>
      </c>
      <c r="H44" s="75">
        <v>24</v>
      </c>
      <c r="I44" s="73">
        <f t="shared" si="7"/>
        <v>62470.409999999989</v>
      </c>
      <c r="J44" s="77"/>
      <c r="K44" s="75">
        <v>0</v>
      </c>
      <c r="L44" s="78">
        <v>0</v>
      </c>
      <c r="M44" s="65">
        <f t="shared" si="1"/>
        <v>0</v>
      </c>
      <c r="N44" s="65">
        <f t="shared" si="2"/>
        <v>0</v>
      </c>
      <c r="O44" s="65">
        <f t="shared" si="3"/>
        <v>0</v>
      </c>
      <c r="P44" s="66">
        <f t="shared" si="4"/>
        <v>15617.602499999997</v>
      </c>
      <c r="Q44" s="71">
        <f t="shared" si="5"/>
        <v>7808.8012499999986</v>
      </c>
      <c r="R44" s="69"/>
      <c r="S44" s="69"/>
      <c r="T44" s="69"/>
      <c r="U44" s="79"/>
      <c r="V44" s="69"/>
      <c r="W44" s="68"/>
      <c r="X44" s="68"/>
      <c r="Y44" s="68"/>
      <c r="Z44" s="68"/>
      <c r="AA44" s="68"/>
      <c r="AB44" s="69"/>
      <c r="AC44" s="69"/>
      <c r="AD44" s="69"/>
      <c r="AE44" s="69"/>
      <c r="AF44" s="69"/>
      <c r="AG44" s="50"/>
      <c r="AH44" s="50"/>
      <c r="AI44" s="66">
        <f t="shared" si="6"/>
        <v>0</v>
      </c>
      <c r="AJ44" s="65">
        <f>M44+N44+O44+P44+Q44+R44+S44+T44+U44+V44+W44+X44+Y44+Z44+AA44+AB44+AC44+AD44+AE44+AF44+AG44+AH44+I44</f>
        <v>85896.813749999987</v>
      </c>
    </row>
    <row r="45" spans="2:36">
      <c r="B45" s="68">
        <v>25</v>
      </c>
      <c r="C45" s="80" t="s">
        <v>102</v>
      </c>
      <c r="D45" s="76" t="s">
        <v>101</v>
      </c>
      <c r="E45" s="81">
        <v>4.0999999999999996</v>
      </c>
      <c r="F45" s="68">
        <v>17697</v>
      </c>
      <c r="G45" s="68">
        <f t="shared" si="0"/>
        <v>72557.7</v>
      </c>
      <c r="H45" s="75">
        <v>2.5</v>
      </c>
      <c r="I45" s="73">
        <f>G45/24*H45</f>
        <v>7558.0937499999991</v>
      </c>
      <c r="J45" s="77">
        <v>3</v>
      </c>
      <c r="K45" s="75">
        <v>2</v>
      </c>
      <c r="L45" s="78">
        <v>1</v>
      </c>
      <c r="M45" s="65">
        <f t="shared" si="1"/>
        <v>12092.949999999999</v>
      </c>
      <c r="N45" s="65">
        <f t="shared" si="2"/>
        <v>8061.9666666666662</v>
      </c>
      <c r="O45" s="65">
        <f t="shared" si="3"/>
        <v>4030.9833333333331</v>
      </c>
      <c r="P45" s="66">
        <f t="shared" si="4"/>
        <v>7935.9984374999995</v>
      </c>
      <c r="Q45" s="71">
        <f t="shared" si="5"/>
        <v>3967.9992187500002</v>
      </c>
      <c r="R45" s="69"/>
      <c r="S45" s="69"/>
      <c r="T45" s="69"/>
      <c r="U45" s="79"/>
      <c r="V45" s="69"/>
      <c r="W45" s="68"/>
      <c r="X45" s="68"/>
      <c r="Y45" s="68"/>
      <c r="Z45" s="68"/>
      <c r="AA45" s="68"/>
      <c r="AB45" s="69"/>
      <c r="AC45" s="69"/>
      <c r="AD45" s="69"/>
      <c r="AE45" s="69"/>
      <c r="AF45" s="69">
        <v>7558</v>
      </c>
      <c r="AG45" s="50"/>
      <c r="AH45" s="50"/>
      <c r="AI45" s="66">
        <f t="shared" si="6"/>
        <v>7558</v>
      </c>
      <c r="AJ45" s="65">
        <f>M45+N45+O45+P45+Q45+R45+S45+T45+U45+V45+W45+X45+Y45+Z45+AA45+AB45+AC45+AD45+AE45+AF45+AG45+AH45+I45</f>
        <v>51205.991406249996</v>
      </c>
    </row>
    <row r="46" spans="2:36">
      <c r="B46" s="68">
        <v>26</v>
      </c>
      <c r="C46" s="75">
        <v>9.6999999999999993</v>
      </c>
      <c r="D46" s="76" t="s">
        <v>101</v>
      </c>
      <c r="E46" s="68">
        <v>4.33</v>
      </c>
      <c r="F46" s="68">
        <v>17697</v>
      </c>
      <c r="G46" s="68">
        <f t="shared" si="0"/>
        <v>76628.009999999995</v>
      </c>
      <c r="H46" s="68"/>
      <c r="I46" s="73"/>
      <c r="J46" s="77"/>
      <c r="K46" s="75">
        <v>2</v>
      </c>
      <c r="L46" s="78"/>
      <c r="M46" s="65"/>
      <c r="N46" s="65">
        <f t="shared" si="2"/>
        <v>8514.2233333333334</v>
      </c>
      <c r="O46" s="65"/>
      <c r="P46" s="66"/>
      <c r="Q46" s="71"/>
      <c r="R46" s="69"/>
      <c r="S46" s="69"/>
      <c r="T46" s="69"/>
      <c r="U46" s="79"/>
      <c r="V46" s="69"/>
      <c r="W46" s="68"/>
      <c r="X46" s="68"/>
      <c r="Y46" s="68"/>
      <c r="Z46" s="68"/>
      <c r="AA46" s="68"/>
      <c r="AB46" s="69"/>
      <c r="AC46" s="69"/>
      <c r="AD46" s="69"/>
      <c r="AE46" s="69"/>
      <c r="AF46" s="69">
        <v>3193</v>
      </c>
      <c r="AG46" s="50"/>
      <c r="AH46" s="50"/>
      <c r="AI46" s="66">
        <f t="shared" si="6"/>
        <v>3193</v>
      </c>
      <c r="AJ46" s="65">
        <f>M46+N46+O46+P46+Q46+R46+S46+T46+U46+V46+W46+X46+Y46+Z46+AA46+AB46+AC46+AD46+AE46+AF46+AG46+AH46+I46</f>
        <v>11707.223333333333</v>
      </c>
    </row>
    <row r="47" spans="2:36">
      <c r="B47" s="50"/>
      <c r="C47" s="50"/>
      <c r="D47" s="50"/>
      <c r="E47" s="50"/>
      <c r="F47" s="74">
        <f t="shared" ref="F47:AJ47" si="8">SUM(F21:F46)</f>
        <v>460122</v>
      </c>
      <c r="G47" s="74">
        <f t="shared" si="8"/>
        <v>2186464.35</v>
      </c>
      <c r="H47" s="74">
        <f t="shared" si="8"/>
        <v>28.5</v>
      </c>
      <c r="I47" s="74">
        <f t="shared" si="8"/>
        <v>77026.19249999999</v>
      </c>
      <c r="J47" s="74">
        <f t="shared" si="8"/>
        <v>98</v>
      </c>
      <c r="K47" s="74">
        <f t="shared" si="8"/>
        <v>166</v>
      </c>
      <c r="L47" s="74">
        <f t="shared" si="8"/>
        <v>34</v>
      </c>
      <c r="M47" s="74">
        <f t="shared" si="8"/>
        <v>478202.435</v>
      </c>
      <c r="N47" s="74">
        <f t="shared" si="8"/>
        <v>779985.44333333347</v>
      </c>
      <c r="O47" s="74">
        <f t="shared" si="8"/>
        <v>164120.01166666666</v>
      </c>
      <c r="P47" s="74">
        <f t="shared" si="8"/>
        <v>372704.9647916666</v>
      </c>
      <c r="Q47" s="74">
        <f t="shared" si="8"/>
        <v>186352.4823958333</v>
      </c>
      <c r="R47" s="74">
        <f t="shared" si="8"/>
        <v>6426</v>
      </c>
      <c r="S47" s="74">
        <f t="shared" si="8"/>
        <v>12057</v>
      </c>
      <c r="T47" s="74">
        <f t="shared" si="8"/>
        <v>2552</v>
      </c>
      <c r="U47" s="74">
        <f t="shared" si="8"/>
        <v>8848</v>
      </c>
      <c r="V47" s="74">
        <f t="shared" si="8"/>
        <v>15924</v>
      </c>
      <c r="W47" s="74">
        <f t="shared" si="8"/>
        <v>0</v>
      </c>
      <c r="X47" s="74">
        <f t="shared" si="8"/>
        <v>0</v>
      </c>
      <c r="Y47" s="74">
        <f t="shared" si="8"/>
        <v>0</v>
      </c>
      <c r="Z47" s="74">
        <f t="shared" si="8"/>
        <v>74464</v>
      </c>
      <c r="AA47" s="74">
        <f t="shared" si="8"/>
        <v>115198</v>
      </c>
      <c r="AB47" s="74">
        <f t="shared" si="8"/>
        <v>36919</v>
      </c>
      <c r="AC47" s="74">
        <f t="shared" si="8"/>
        <v>35903</v>
      </c>
      <c r="AD47" s="74">
        <f t="shared" si="8"/>
        <v>0</v>
      </c>
      <c r="AE47" s="74">
        <f t="shared" si="8"/>
        <v>0</v>
      </c>
      <c r="AF47" s="74">
        <f t="shared" si="8"/>
        <v>467092</v>
      </c>
      <c r="AG47" s="74">
        <f t="shared" si="8"/>
        <v>35394</v>
      </c>
      <c r="AH47" s="74">
        <f t="shared" si="8"/>
        <v>0</v>
      </c>
      <c r="AI47" s="74">
        <f t="shared" si="8"/>
        <v>729067</v>
      </c>
      <c r="AJ47" s="74">
        <f t="shared" si="8"/>
        <v>2869168.5296874996</v>
      </c>
    </row>
    <row r="48" spans="2:36">
      <c r="J48" s="47"/>
      <c r="L48" s="48"/>
    </row>
    <row r="49" spans="9:36">
      <c r="I49" t="s">
        <v>103</v>
      </c>
      <c r="J49" s="47"/>
      <c r="L49" s="48"/>
      <c r="AJ49" s="82">
        <f>AG47+AF47+AC47+AA47+Z47+W47+V47+U47+T47+S47+R47+Q47+P47+O47+N47+M47+I47+AB47</f>
        <v>2869168.5296875001</v>
      </c>
    </row>
    <row r="50" spans="9:36">
      <c r="J50" s="47"/>
      <c r="L50" s="48"/>
    </row>
    <row r="51" spans="9:36">
      <c r="I51" t="s">
        <v>59</v>
      </c>
      <c r="J51" s="47"/>
      <c r="L51" s="48"/>
      <c r="AJ51">
        <f>AJ49-AJ47</f>
        <v>0</v>
      </c>
    </row>
    <row r="52" spans="9:36">
      <c r="J52" s="47"/>
      <c r="L52" s="48"/>
    </row>
    <row r="53" spans="9:36">
      <c r="J53" s="47"/>
      <c r="L53" s="48"/>
    </row>
    <row r="54" spans="9:36">
      <c r="J54" s="47"/>
      <c r="L54" s="48"/>
    </row>
    <row r="55" spans="9:36">
      <c r="J55" s="47"/>
      <c r="L55" s="48"/>
    </row>
  </sheetData>
  <mergeCells count="44">
    <mergeCell ref="P14:P19"/>
    <mergeCell ref="AC15:AC19"/>
    <mergeCell ref="AD15:AD19"/>
    <mergeCell ref="AE15:AE19"/>
    <mergeCell ref="AG15:AG19"/>
    <mergeCell ref="S17:S19"/>
    <mergeCell ref="T17:T19"/>
    <mergeCell ref="U18:U19"/>
    <mergeCell ref="V18:V19"/>
    <mergeCell ref="AB15:AB19"/>
    <mergeCell ref="R15:T16"/>
    <mergeCell ref="R17:R19"/>
    <mergeCell ref="Q14:Q19"/>
    <mergeCell ref="R14:T14"/>
    <mergeCell ref="AC14:AE14"/>
    <mergeCell ref="AF14:AF19"/>
    <mergeCell ref="AG14:AH14"/>
    <mergeCell ref="AI14:AI19"/>
    <mergeCell ref="AJ14:AJ19"/>
    <mergeCell ref="AH15:AH19"/>
    <mergeCell ref="U14:V14"/>
    <mergeCell ref="W14:W19"/>
    <mergeCell ref="X14:X19"/>
    <mergeCell ref="Y14:AB14"/>
    <mergeCell ref="U15:V16"/>
    <mergeCell ref="Y15:Y19"/>
    <mergeCell ref="Z15:Z19"/>
    <mergeCell ref="AA15:AA19"/>
    <mergeCell ref="G14:G19"/>
    <mergeCell ref="J14:L14"/>
    <mergeCell ref="M14:O14"/>
    <mergeCell ref="H15:H19"/>
    <mergeCell ref="I15:I19"/>
    <mergeCell ref="J15:J19"/>
    <mergeCell ref="K15:K19"/>
    <mergeCell ref="L15:L19"/>
    <mergeCell ref="M15:M19"/>
    <mergeCell ref="N15:N19"/>
    <mergeCell ref="O15:O19"/>
    <mergeCell ref="B14:B19"/>
    <mergeCell ref="C14:C19"/>
    <mergeCell ref="D14:D19"/>
    <mergeCell ref="E14:E19"/>
    <mergeCell ref="F14:F1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2019-10-28T03:27:11Z</dcterms:modified>
</cp:coreProperties>
</file>